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20" tabRatio="601" activeTab="6"/>
  </bookViews>
  <sheets>
    <sheet name="男子Ａ級" sheetId="1" r:id="rId1"/>
    <sheet name="男子Ｂ級" sheetId="2" r:id="rId2"/>
    <sheet name="女子Ａ級" sheetId="3" r:id="rId3"/>
    <sheet name="女子Ｂ級" sheetId="4" r:id="rId4"/>
    <sheet name="歴代入賞者" sheetId="5" r:id="rId5"/>
    <sheet name="登録ナンバー" sheetId="6" r:id="rId6"/>
    <sheet name="写真集" sheetId="7" r:id="rId7"/>
  </sheets>
  <externalReferences>
    <externalReference r:id="rId10"/>
  </externalReferences>
  <definedNames>
    <definedName name="_xlnm.Print_Area" localSheetId="5">'登録ナンバー'!$A$408:$C$480</definedName>
    <definedName name="_xlnm.Print_Area" localSheetId="4">'歴代入賞者'!$G$44</definedName>
  </definedNames>
  <calcPr fullCalcOnLoad="1"/>
</workbook>
</file>

<file path=xl/sharedStrings.xml><?xml version="1.0" encoding="utf-8"?>
<sst xmlns="http://schemas.openxmlformats.org/spreadsheetml/2006/main" count="3556" uniqueCount="1616">
  <si>
    <t>プラチナ</t>
  </si>
  <si>
    <t>うさかめ</t>
  </si>
  <si>
    <t>ぼんズ</t>
  </si>
  <si>
    <t>アビックＢＢ</t>
  </si>
  <si>
    <t>フレンズ</t>
  </si>
  <si>
    <t>京セラ</t>
  </si>
  <si>
    <t>リーグ1</t>
  </si>
  <si>
    <t>成　績</t>
  </si>
  <si>
    <t>順　位</t>
  </si>
  <si>
    <t>ここに</t>
  </si>
  <si>
    <t>-</t>
  </si>
  <si>
    <t>登録No</t>
  </si>
  <si>
    <t>順位決定方法　①完了試合数　②勝数　③直接対決（２チームが同勝ち数の場合）　④取得ゲーム率（取得ゲーム数/全ゲーム数）</t>
  </si>
  <si>
    <r>
      <t xml:space="preserve"> </t>
    </r>
    <r>
      <rPr>
        <b/>
        <sz val="11"/>
        <color indexed="8"/>
        <rFont val="ＭＳ Ｐゴシック"/>
        <family val="3"/>
      </rPr>
      <t xml:space="preserve"> </t>
    </r>
  </si>
  <si>
    <t>優勝</t>
  </si>
  <si>
    <t>３位決定戦</t>
  </si>
  <si>
    <t>3位</t>
  </si>
  <si>
    <t>リーグ2</t>
  </si>
  <si>
    <t>リーグ3</t>
  </si>
  <si>
    <t>リーグ4</t>
  </si>
  <si>
    <t>リーグ5</t>
  </si>
  <si>
    <t>リーグ6</t>
  </si>
  <si>
    <t>リーグ7</t>
  </si>
  <si>
    <t>あ１１</t>
  </si>
  <si>
    <t>　落合　良弘</t>
  </si>
  <si>
    <t xml:space="preserve">chai828@nifty.com  </t>
  </si>
  <si>
    <t>東近江市民</t>
  </si>
  <si>
    <t>東近江市民率</t>
  </si>
  <si>
    <t>アビック</t>
  </si>
  <si>
    <t>略称</t>
  </si>
  <si>
    <t>正式名称</t>
  </si>
  <si>
    <t>あ０１</t>
  </si>
  <si>
    <t>水野</t>
  </si>
  <si>
    <t>圭補</t>
  </si>
  <si>
    <t>男</t>
  </si>
  <si>
    <t>彦根市</t>
  </si>
  <si>
    <t>あ０２</t>
  </si>
  <si>
    <t>青木</t>
  </si>
  <si>
    <t>重之</t>
  </si>
  <si>
    <t>草津市</t>
  </si>
  <si>
    <t>あ０３</t>
  </si>
  <si>
    <t>勝彦</t>
  </si>
  <si>
    <t>京都市</t>
  </si>
  <si>
    <t>あ０４</t>
  </si>
  <si>
    <t>佐藤</t>
  </si>
  <si>
    <t>政之</t>
  </si>
  <si>
    <t>あ０５</t>
  </si>
  <si>
    <t>中村</t>
  </si>
  <si>
    <t>あ０６</t>
  </si>
  <si>
    <t>谷崎</t>
  </si>
  <si>
    <t>真也</t>
  </si>
  <si>
    <t>甲賀市</t>
  </si>
  <si>
    <t>あ０７</t>
  </si>
  <si>
    <t>齋田</t>
  </si>
  <si>
    <t>至</t>
  </si>
  <si>
    <t>あ０８</t>
  </si>
  <si>
    <t>優子</t>
  </si>
  <si>
    <t>女</t>
  </si>
  <si>
    <t>あ０９</t>
  </si>
  <si>
    <t>平居</t>
  </si>
  <si>
    <t>多賀町</t>
  </si>
  <si>
    <t>あ１０</t>
  </si>
  <si>
    <t>土居</t>
  </si>
  <si>
    <t>近江八幡市</t>
  </si>
  <si>
    <t>宮村</t>
  </si>
  <si>
    <t>ナオキ</t>
  </si>
  <si>
    <t>あ１２</t>
  </si>
  <si>
    <t>西山</t>
  </si>
  <si>
    <t>抄千代</t>
  </si>
  <si>
    <t>米原市</t>
  </si>
  <si>
    <t>あ１３</t>
  </si>
  <si>
    <t>三原</t>
  </si>
  <si>
    <t>啓子</t>
  </si>
  <si>
    <t>あ１４</t>
  </si>
  <si>
    <t>落合</t>
  </si>
  <si>
    <t>良弘</t>
  </si>
  <si>
    <t>長浜市</t>
  </si>
  <si>
    <t>杉原</t>
  </si>
  <si>
    <t>徹</t>
  </si>
  <si>
    <t>代表　八木篤司</t>
  </si>
  <si>
    <t>me-me-yagirock@siren.ocn.ne.jp</t>
  </si>
  <si>
    <t>ぼ０１</t>
  </si>
  <si>
    <t>池端</t>
  </si>
  <si>
    <t>誠治</t>
  </si>
  <si>
    <t>ぼ０２</t>
  </si>
  <si>
    <t>金谷</t>
  </si>
  <si>
    <t>太郎</t>
  </si>
  <si>
    <t>ぼ０３</t>
  </si>
  <si>
    <t>小林</t>
  </si>
  <si>
    <t>祐太</t>
  </si>
  <si>
    <t>ぼ０４</t>
  </si>
  <si>
    <t>佐野</t>
  </si>
  <si>
    <t>ぼ０５</t>
  </si>
  <si>
    <t>谷口</t>
  </si>
  <si>
    <t>友宏</t>
  </si>
  <si>
    <t>ぼ０６</t>
  </si>
  <si>
    <t>土田</t>
  </si>
  <si>
    <t>哲也</t>
  </si>
  <si>
    <t>ぼ０７</t>
  </si>
  <si>
    <t>堤内</t>
  </si>
  <si>
    <t>昭仁</t>
  </si>
  <si>
    <t>ぼ０８</t>
  </si>
  <si>
    <t>成宮</t>
  </si>
  <si>
    <t>康弘</t>
  </si>
  <si>
    <t>ぼ０９</t>
  </si>
  <si>
    <t>西川</t>
  </si>
  <si>
    <t>昌一</t>
  </si>
  <si>
    <t>ぼ１０</t>
  </si>
  <si>
    <t>古市</t>
  </si>
  <si>
    <t>卓志</t>
  </si>
  <si>
    <t>ぼ１１</t>
  </si>
  <si>
    <t>松井</t>
  </si>
  <si>
    <t>寛司</t>
  </si>
  <si>
    <t>ぼ１２</t>
  </si>
  <si>
    <t>村上</t>
  </si>
  <si>
    <t>知孝</t>
  </si>
  <si>
    <t>ぼ１３</t>
  </si>
  <si>
    <t>八木</t>
  </si>
  <si>
    <t>篤司</t>
  </si>
  <si>
    <t>ぼ１４</t>
  </si>
  <si>
    <t>山崎</t>
  </si>
  <si>
    <t>正雄</t>
  </si>
  <si>
    <t>ぼ１５</t>
  </si>
  <si>
    <t>伊吹</t>
  </si>
  <si>
    <t>邦子</t>
  </si>
  <si>
    <t>ぼ１６</t>
  </si>
  <si>
    <t>木村</t>
  </si>
  <si>
    <t>美香</t>
  </si>
  <si>
    <t>ぼ１７</t>
  </si>
  <si>
    <t>近藤</t>
  </si>
  <si>
    <t>直美</t>
  </si>
  <si>
    <t>ぼ１８</t>
  </si>
  <si>
    <t>佐竹</t>
  </si>
  <si>
    <t>昌子</t>
  </si>
  <si>
    <t>ぼ１９</t>
  </si>
  <si>
    <t>筒井</t>
  </si>
  <si>
    <t>珠世</t>
  </si>
  <si>
    <t>ぼ２０</t>
  </si>
  <si>
    <t>千春</t>
  </si>
  <si>
    <t>守山市</t>
  </si>
  <si>
    <t>ぼ２１</t>
  </si>
  <si>
    <t>まき</t>
  </si>
  <si>
    <t>ぼ２２</t>
  </si>
  <si>
    <t>橋本</t>
  </si>
  <si>
    <t>真理</t>
  </si>
  <si>
    <t>ぼ２３</t>
  </si>
  <si>
    <t>藤田</t>
  </si>
  <si>
    <t>博美</t>
  </si>
  <si>
    <t>ぼ２４</t>
  </si>
  <si>
    <t>藤原</t>
  </si>
  <si>
    <t>泰子</t>
  </si>
  <si>
    <t>ぼ２５</t>
  </si>
  <si>
    <t>森</t>
  </si>
  <si>
    <t>薫吏</t>
  </si>
  <si>
    <t>ぼ２６</t>
  </si>
  <si>
    <t>日髙</t>
  </si>
  <si>
    <t>眞規子</t>
  </si>
  <si>
    <t>代表：牛尾　紳之介</t>
  </si>
  <si>
    <t>京セラTC</t>
  </si>
  <si>
    <t>き０１</t>
  </si>
  <si>
    <t>片岡</t>
  </si>
  <si>
    <t>春己</t>
  </si>
  <si>
    <t>東近江市</t>
  </si>
  <si>
    <t>き０２</t>
  </si>
  <si>
    <t>山本</t>
  </si>
  <si>
    <t>　真</t>
  </si>
  <si>
    <t>き０３</t>
  </si>
  <si>
    <t>西田</t>
  </si>
  <si>
    <t>裕信</t>
  </si>
  <si>
    <t>き０４</t>
  </si>
  <si>
    <t>柴谷</t>
  </si>
  <si>
    <t>義信</t>
  </si>
  <si>
    <t>き０５</t>
  </si>
  <si>
    <t>坂元</t>
  </si>
  <si>
    <t>智成</t>
  </si>
  <si>
    <t>き０６</t>
  </si>
  <si>
    <t>荒浪</t>
  </si>
  <si>
    <t>順次</t>
  </si>
  <si>
    <t>大津市</t>
  </si>
  <si>
    <t>き０７</t>
  </si>
  <si>
    <t>中本</t>
  </si>
  <si>
    <t>隆司</t>
  </si>
  <si>
    <t>き０８</t>
  </si>
  <si>
    <t>鉄川</t>
  </si>
  <si>
    <t>聡志</t>
  </si>
  <si>
    <t>き０９</t>
  </si>
  <si>
    <t>宮道</t>
  </si>
  <si>
    <t>祐介</t>
  </si>
  <si>
    <t>き１０</t>
  </si>
  <si>
    <t>本間</t>
  </si>
  <si>
    <t>靖教</t>
  </si>
  <si>
    <t>き１１</t>
  </si>
  <si>
    <t>並河</t>
  </si>
  <si>
    <t>智加</t>
  </si>
  <si>
    <t>き１２</t>
  </si>
  <si>
    <t>橘　</t>
  </si>
  <si>
    <t>崇博</t>
  </si>
  <si>
    <t>き１３</t>
  </si>
  <si>
    <t>岡本</t>
  </si>
  <si>
    <t>　彰</t>
  </si>
  <si>
    <t>き１４</t>
  </si>
  <si>
    <t>辻井</t>
  </si>
  <si>
    <t>貴大</t>
  </si>
  <si>
    <t>き１５</t>
  </si>
  <si>
    <t>寺岡</t>
  </si>
  <si>
    <t>淳平</t>
  </si>
  <si>
    <t>き１６</t>
  </si>
  <si>
    <t>牛尾</t>
  </si>
  <si>
    <t>紳之介</t>
  </si>
  <si>
    <t>き１７</t>
  </si>
  <si>
    <t>神山</t>
  </si>
  <si>
    <t>孝行</t>
  </si>
  <si>
    <t>き１８</t>
  </si>
  <si>
    <t>曽我</t>
  </si>
  <si>
    <t>卓矢</t>
  </si>
  <si>
    <t>き１９</t>
  </si>
  <si>
    <t>薮内</t>
  </si>
  <si>
    <t>陸久</t>
  </si>
  <si>
    <t>き２０</t>
  </si>
  <si>
    <t>龍村</t>
  </si>
  <si>
    <t>き２１</t>
  </si>
  <si>
    <t>松島</t>
  </si>
  <si>
    <t>理和</t>
  </si>
  <si>
    <t>き２２</t>
  </si>
  <si>
    <t>西岡</t>
  </si>
  <si>
    <t>庸介</t>
  </si>
  <si>
    <t>蒲生郡</t>
  </si>
  <si>
    <t>き２３</t>
  </si>
  <si>
    <t>石川</t>
  </si>
  <si>
    <t>和洋</t>
  </si>
  <si>
    <t>き２４</t>
  </si>
  <si>
    <t>兼古</t>
  </si>
  <si>
    <t>翔太</t>
  </si>
  <si>
    <t>き２５</t>
  </si>
  <si>
    <t>匡志</t>
  </si>
  <si>
    <t>C57</t>
  </si>
  <si>
    <t>OK</t>
  </si>
  <si>
    <t>野洲市</t>
  </si>
  <si>
    <t>き２６</t>
  </si>
  <si>
    <t>奥田</t>
  </si>
  <si>
    <t>康博</t>
  </si>
  <si>
    <t>き２７</t>
  </si>
  <si>
    <t>茂智</t>
  </si>
  <si>
    <t>湖南市</t>
  </si>
  <si>
    <t>き２８</t>
  </si>
  <si>
    <t>秋山</t>
  </si>
  <si>
    <t>太助</t>
  </si>
  <si>
    <t>き２９</t>
  </si>
  <si>
    <t>廣瀬</t>
  </si>
  <si>
    <t>智也</t>
  </si>
  <si>
    <t>き３０</t>
  </si>
  <si>
    <t>玉川</t>
  </si>
  <si>
    <t>敬三</t>
  </si>
  <si>
    <t>き３１</t>
  </si>
  <si>
    <t>太田</t>
  </si>
  <si>
    <t>圭亮</t>
  </si>
  <si>
    <t>き３２</t>
  </si>
  <si>
    <t>馬場</t>
  </si>
  <si>
    <t>英年</t>
  </si>
  <si>
    <t>き３３</t>
  </si>
  <si>
    <t>石田</t>
  </si>
  <si>
    <t>文彦</t>
  </si>
  <si>
    <t>C55</t>
  </si>
  <si>
    <t>石田文彦</t>
  </si>
  <si>
    <t>き３４</t>
  </si>
  <si>
    <t>田中</t>
  </si>
  <si>
    <t>正行</t>
  </si>
  <si>
    <t>き３５</t>
  </si>
  <si>
    <t>一色</t>
  </si>
  <si>
    <t>き３６</t>
  </si>
  <si>
    <t>菊井</t>
  </si>
  <si>
    <t>鈴夏</t>
  </si>
  <si>
    <t>き３７</t>
  </si>
  <si>
    <t>和樹</t>
  </si>
  <si>
    <t>き３８</t>
  </si>
  <si>
    <t>島山</t>
  </si>
  <si>
    <t>莉旺</t>
  </si>
  <si>
    <t>き３９</t>
  </si>
  <si>
    <t>浅田</t>
  </si>
  <si>
    <t>き４０</t>
  </si>
  <si>
    <t>桜井</t>
  </si>
  <si>
    <t>貴哉</t>
  </si>
  <si>
    <t>き４１</t>
  </si>
  <si>
    <t>湯本</t>
  </si>
  <si>
    <t>芳明</t>
  </si>
  <si>
    <t>き４２</t>
  </si>
  <si>
    <t>高橋</t>
  </si>
  <si>
    <t>雄祐</t>
  </si>
  <si>
    <t>き４３</t>
  </si>
  <si>
    <t>吉本</t>
  </si>
  <si>
    <t>泰二</t>
  </si>
  <si>
    <t>き４４</t>
  </si>
  <si>
    <t>村尾</t>
  </si>
  <si>
    <t>彰了</t>
  </si>
  <si>
    <t>き４５</t>
  </si>
  <si>
    <t>澤田</t>
  </si>
  <si>
    <t>啓一</t>
  </si>
  <si>
    <t>き４６</t>
  </si>
  <si>
    <t>亜祐子</t>
  </si>
  <si>
    <t>き４７</t>
  </si>
  <si>
    <t>赤木</t>
  </si>
  <si>
    <t>き４８</t>
  </si>
  <si>
    <t>住谷</t>
  </si>
  <si>
    <t>岳司</t>
  </si>
  <si>
    <t>日野市</t>
  </si>
  <si>
    <t>き４９</t>
  </si>
  <si>
    <t>永田</t>
  </si>
  <si>
    <t>寛教</t>
  </si>
  <si>
    <t>き５０</t>
  </si>
  <si>
    <t>柴田</t>
  </si>
  <si>
    <t>雅寛</t>
  </si>
  <si>
    <t>名古屋市</t>
  </si>
  <si>
    <t>き５１</t>
  </si>
  <si>
    <t>大鳥</t>
  </si>
  <si>
    <t>有希子</t>
  </si>
  <si>
    <t>香芝市</t>
  </si>
  <si>
    <t>き５２</t>
  </si>
  <si>
    <t>菊池</t>
  </si>
  <si>
    <t>健太郎</t>
  </si>
  <si>
    <t>宇治市</t>
  </si>
  <si>
    <t>き５３</t>
  </si>
  <si>
    <t>村西</t>
  </si>
  <si>
    <t>き５４</t>
  </si>
  <si>
    <t>松本</t>
  </si>
  <si>
    <t>太一</t>
  </si>
  <si>
    <t>き５５</t>
  </si>
  <si>
    <t>竹村</t>
  </si>
  <si>
    <t>仁志</t>
  </si>
  <si>
    <t>霧島市</t>
  </si>
  <si>
    <t>吉岡　京子</t>
  </si>
  <si>
    <t>vwkt57422@nike.eonet.ne.jp</t>
  </si>
  <si>
    <t>ふ０１</t>
  </si>
  <si>
    <t>水本</t>
  </si>
  <si>
    <t>佑人</t>
  </si>
  <si>
    <t>F01</t>
  </si>
  <si>
    <t>ふ０２</t>
  </si>
  <si>
    <t>大島</t>
  </si>
  <si>
    <t>巧也</t>
  </si>
  <si>
    <t>ふ０３</t>
  </si>
  <si>
    <t>津田</t>
  </si>
  <si>
    <t>原樹</t>
  </si>
  <si>
    <t>ふ０４</t>
  </si>
  <si>
    <t>土肥</t>
  </si>
  <si>
    <t>将博</t>
  </si>
  <si>
    <t>ふ０５</t>
  </si>
  <si>
    <t>奥内</t>
  </si>
  <si>
    <t>栄治</t>
  </si>
  <si>
    <t>ふ０６</t>
  </si>
  <si>
    <t>油利</t>
  </si>
  <si>
    <t xml:space="preserve"> 享</t>
  </si>
  <si>
    <t>ふ０７</t>
  </si>
  <si>
    <t>鈴木</t>
  </si>
  <si>
    <t>英夫</t>
  </si>
  <si>
    <t>ふ０８</t>
  </si>
  <si>
    <t>長谷出</t>
  </si>
  <si>
    <t xml:space="preserve"> 浩</t>
  </si>
  <si>
    <t>ふ０９</t>
  </si>
  <si>
    <t xml:space="preserve">山崎 </t>
  </si>
  <si>
    <t xml:space="preserve"> 豊</t>
  </si>
  <si>
    <t>ふ１０</t>
  </si>
  <si>
    <t>三代</t>
  </si>
  <si>
    <t>康成</t>
  </si>
  <si>
    <t>ふ１１</t>
  </si>
  <si>
    <t>淳史</t>
  </si>
  <si>
    <t>ふ１２</t>
  </si>
  <si>
    <t>将義</t>
  </si>
  <si>
    <t>ふ１３</t>
  </si>
  <si>
    <t>大丸</t>
  </si>
  <si>
    <t>和輝</t>
  </si>
  <si>
    <t>ふ１４</t>
  </si>
  <si>
    <t>清水</t>
  </si>
  <si>
    <t>善弘</t>
  </si>
  <si>
    <t>ふ１５</t>
  </si>
  <si>
    <t>平塚</t>
  </si>
  <si>
    <t xml:space="preserve"> 聡</t>
  </si>
  <si>
    <t>ふ１６</t>
  </si>
  <si>
    <t>脇野</t>
  </si>
  <si>
    <t>佳邦</t>
  </si>
  <si>
    <t>ふ１７</t>
  </si>
  <si>
    <t>森本</t>
  </si>
  <si>
    <t>進太郎</t>
  </si>
  <si>
    <t>森本進太郎</t>
  </si>
  <si>
    <t>ふ１８</t>
  </si>
  <si>
    <t>小路</t>
  </si>
  <si>
    <t xml:space="preserve"> 貴</t>
  </si>
  <si>
    <t>小路 貴</t>
  </si>
  <si>
    <t>ふ１９</t>
  </si>
  <si>
    <t>好真</t>
  </si>
  <si>
    <t>Jr</t>
  </si>
  <si>
    <t>ふ２０</t>
  </si>
  <si>
    <t>美和子</t>
  </si>
  <si>
    <t>ふ２１</t>
  </si>
  <si>
    <t>梨絵</t>
  </si>
  <si>
    <t>ふ２２</t>
  </si>
  <si>
    <t>祐子</t>
  </si>
  <si>
    <t>ふ２３</t>
  </si>
  <si>
    <t>西村</t>
  </si>
  <si>
    <t>千秋</t>
  </si>
  <si>
    <t>高島市</t>
  </si>
  <si>
    <t>ふ２４</t>
  </si>
  <si>
    <t>伸子</t>
  </si>
  <si>
    <t>ふ２５</t>
  </si>
  <si>
    <t>岩崎</t>
  </si>
  <si>
    <t>ひとみ</t>
  </si>
  <si>
    <t>ふ２６</t>
  </si>
  <si>
    <t>菜々</t>
  </si>
  <si>
    <t>ふ２７</t>
  </si>
  <si>
    <t>志村</t>
  </si>
  <si>
    <t xml:space="preserve"> 桃</t>
  </si>
  <si>
    <t>ふ２８</t>
  </si>
  <si>
    <t>松村</t>
  </si>
  <si>
    <t>明香</t>
  </si>
  <si>
    <t>松村明香</t>
  </si>
  <si>
    <t>ふ２９</t>
  </si>
  <si>
    <t>廣部</t>
  </si>
  <si>
    <t>節恵</t>
  </si>
  <si>
    <t>ふ３０</t>
  </si>
  <si>
    <t>吉岡</t>
  </si>
  <si>
    <t>京子</t>
  </si>
  <si>
    <t>愛荘町</t>
  </si>
  <si>
    <t>代表 北村 健</t>
  </si>
  <si>
    <t>at2002take@yahoo.co.jp</t>
  </si>
  <si>
    <t>グリフィンズ</t>
  </si>
  <si>
    <t>東近江グリフィンズ</t>
  </si>
  <si>
    <t>ぐ０１</t>
  </si>
  <si>
    <t>恵亮</t>
  </si>
  <si>
    <t>ぐ０２</t>
  </si>
  <si>
    <t>石橋</t>
  </si>
  <si>
    <t>和基</t>
  </si>
  <si>
    <t>ぐ０３</t>
  </si>
  <si>
    <t>井ノ口</t>
  </si>
  <si>
    <t>弘祐</t>
  </si>
  <si>
    <t>ぐ０４</t>
  </si>
  <si>
    <t>幹也</t>
  </si>
  <si>
    <t>ぐ０５</t>
  </si>
  <si>
    <t>梅本</t>
  </si>
  <si>
    <t>彬充</t>
  </si>
  <si>
    <t>ぐ０６</t>
  </si>
  <si>
    <t>浦崎</t>
  </si>
  <si>
    <t>康平</t>
  </si>
  <si>
    <t>ぐ０７</t>
  </si>
  <si>
    <t>岡　</t>
  </si>
  <si>
    <t>仁史</t>
  </si>
  <si>
    <t>ぐ０８</t>
  </si>
  <si>
    <t>岡田</t>
  </si>
  <si>
    <t>真樹</t>
  </si>
  <si>
    <t>ぐ０９</t>
  </si>
  <si>
    <t>奥村</t>
  </si>
  <si>
    <t>隆広</t>
  </si>
  <si>
    <t>栗東市</t>
  </si>
  <si>
    <t>ぐ１０</t>
  </si>
  <si>
    <t>鍵谷</t>
  </si>
  <si>
    <t>浩太</t>
  </si>
  <si>
    <t>ぐ１１</t>
  </si>
  <si>
    <t>金武</t>
  </si>
  <si>
    <t>寿憲</t>
  </si>
  <si>
    <t>岐阜県</t>
  </si>
  <si>
    <t>ぐ１２</t>
  </si>
  <si>
    <t>岸本</t>
  </si>
  <si>
    <t>美敬</t>
  </si>
  <si>
    <t>ぐ１３</t>
  </si>
  <si>
    <t>北野</t>
  </si>
  <si>
    <t>照幸</t>
  </si>
  <si>
    <t>ぐ１４</t>
  </si>
  <si>
    <t>北村　</t>
  </si>
  <si>
    <t>健</t>
  </si>
  <si>
    <t>ぐ１５</t>
  </si>
  <si>
    <t>倉本</t>
  </si>
  <si>
    <t>亮太</t>
  </si>
  <si>
    <t>ぐ１６</t>
  </si>
  <si>
    <t>坪田</t>
  </si>
  <si>
    <t>英樹</t>
  </si>
  <si>
    <t>ぐ１７</t>
  </si>
  <si>
    <t>遠池</t>
  </si>
  <si>
    <t>建介</t>
  </si>
  <si>
    <t>ぐ１８</t>
  </si>
  <si>
    <t>西原</t>
  </si>
  <si>
    <t>達也</t>
  </si>
  <si>
    <t>京都府</t>
  </si>
  <si>
    <t>ぐ１９</t>
  </si>
  <si>
    <t>長谷川</t>
  </si>
  <si>
    <t>俊二</t>
  </si>
  <si>
    <t>ぐ２０</t>
  </si>
  <si>
    <t>浜田</t>
  </si>
  <si>
    <t>　豊</t>
  </si>
  <si>
    <t>愛知郡</t>
  </si>
  <si>
    <t>ぐ２１</t>
  </si>
  <si>
    <t>飛鷹</t>
  </si>
  <si>
    <t>強志</t>
  </si>
  <si>
    <t>ぐ２２</t>
  </si>
  <si>
    <t>藤井</t>
  </si>
  <si>
    <t>正和</t>
  </si>
  <si>
    <t>ぐ２３</t>
  </si>
  <si>
    <t>ぐ２４</t>
  </si>
  <si>
    <t>俊輔</t>
  </si>
  <si>
    <t>ぐ２５</t>
  </si>
  <si>
    <t>久保</t>
  </si>
  <si>
    <t>侑暉</t>
  </si>
  <si>
    <t>ぐ２６</t>
  </si>
  <si>
    <t>武藤</t>
  </si>
  <si>
    <t>幸宏</t>
  </si>
  <si>
    <t>ぐ２７</t>
  </si>
  <si>
    <t>小出</t>
  </si>
  <si>
    <t>周平</t>
  </si>
  <si>
    <t>ぐ２８</t>
  </si>
  <si>
    <t>中根</t>
  </si>
  <si>
    <t>啓伍</t>
  </si>
  <si>
    <t>ぐ２９</t>
  </si>
  <si>
    <t>恵太</t>
  </si>
  <si>
    <t>ぐ３０</t>
  </si>
  <si>
    <t>中山</t>
  </si>
  <si>
    <t>幸典</t>
  </si>
  <si>
    <t>ぐ３１</t>
  </si>
  <si>
    <t>塩谷</t>
  </si>
  <si>
    <t>敦彦</t>
  </si>
  <si>
    <t>ぐ３２</t>
  </si>
  <si>
    <t>良人</t>
  </si>
  <si>
    <t>ぐ３３</t>
  </si>
  <si>
    <t>友也</t>
  </si>
  <si>
    <t>ぐ３４</t>
  </si>
  <si>
    <t>ぐ３５</t>
  </si>
  <si>
    <t>佐々木</t>
  </si>
  <si>
    <t>恵子</t>
  </si>
  <si>
    <t>ぐ３６</t>
  </si>
  <si>
    <t>深尾</t>
  </si>
  <si>
    <t>純子</t>
  </si>
  <si>
    <t>ぐ３７</t>
  </si>
  <si>
    <t>麻公</t>
  </si>
  <si>
    <t>ぐ３８</t>
  </si>
  <si>
    <t>遠崎</t>
  </si>
  <si>
    <t>真依</t>
  </si>
  <si>
    <t>ぐ３９</t>
  </si>
  <si>
    <t>あづさ</t>
  </si>
  <si>
    <t>ぐ４０</t>
  </si>
  <si>
    <t>順子</t>
  </si>
  <si>
    <t>ぐ４１</t>
  </si>
  <si>
    <t>梅森</t>
  </si>
  <si>
    <t>ぐ４２</t>
  </si>
  <si>
    <t>由子</t>
  </si>
  <si>
    <t>ぐ４３</t>
  </si>
  <si>
    <t>伊藤</t>
  </si>
  <si>
    <t>牧子</t>
  </si>
  <si>
    <t>ぐ４４</t>
  </si>
  <si>
    <t>高田</t>
  </si>
  <si>
    <t>貴代美</t>
  </si>
  <si>
    <t>ぐ４５</t>
  </si>
  <si>
    <t>森田</t>
  </si>
  <si>
    <t>千瑛</t>
  </si>
  <si>
    <t>ぐ４６</t>
  </si>
  <si>
    <t>吉村</t>
  </si>
  <si>
    <t>安梨佐</t>
  </si>
  <si>
    <t>ぐ４７</t>
  </si>
  <si>
    <t>ぐ４８</t>
  </si>
  <si>
    <t>郊美</t>
  </si>
  <si>
    <t>ぐ４９</t>
  </si>
  <si>
    <t>直子</t>
  </si>
  <si>
    <t>ぐ５０</t>
  </si>
  <si>
    <t>大家</t>
  </si>
  <si>
    <t>川並和之</t>
  </si>
  <si>
    <t>kawanami0930@yahoo.co.jp</t>
  </si>
  <si>
    <t>法人会員</t>
  </si>
  <si>
    <t>Ｋテニスカレッジ</t>
  </si>
  <si>
    <t>Kテニス</t>
  </si>
  <si>
    <t>け０１</t>
  </si>
  <si>
    <t>稲岡</t>
  </si>
  <si>
    <t>和紀</t>
  </si>
  <si>
    <t>け０２</t>
  </si>
  <si>
    <t>岩渕</t>
  </si>
  <si>
    <t>光紀</t>
  </si>
  <si>
    <t>け０３</t>
  </si>
  <si>
    <t>梅津</t>
  </si>
  <si>
    <t>大阪市</t>
  </si>
  <si>
    <t>け０４</t>
  </si>
  <si>
    <t>大樹</t>
  </si>
  <si>
    <t>け０５</t>
  </si>
  <si>
    <t>押谷</t>
  </si>
  <si>
    <t>繁樹</t>
  </si>
  <si>
    <t>け０６</t>
  </si>
  <si>
    <t>小笠原</t>
  </si>
  <si>
    <t>光雄</t>
  </si>
  <si>
    <t>け０７</t>
  </si>
  <si>
    <t>浩範</t>
  </si>
  <si>
    <t>け０８</t>
  </si>
  <si>
    <t>川上</t>
  </si>
  <si>
    <t>政治</t>
  </si>
  <si>
    <t>け０９</t>
  </si>
  <si>
    <t>上村</t>
  </si>
  <si>
    <t>悠大</t>
  </si>
  <si>
    <t>け１０</t>
  </si>
  <si>
    <t>　武</t>
  </si>
  <si>
    <t>け１１</t>
  </si>
  <si>
    <t>悠作</t>
  </si>
  <si>
    <t>け１２</t>
  </si>
  <si>
    <t>川並</t>
  </si>
  <si>
    <t>和之</t>
  </si>
  <si>
    <t>け１３</t>
  </si>
  <si>
    <t>　誠</t>
  </si>
  <si>
    <t>け１４</t>
  </si>
  <si>
    <t>菊居</t>
  </si>
  <si>
    <t>龍之介</t>
  </si>
  <si>
    <t>け１５</t>
  </si>
  <si>
    <t>善和</t>
  </si>
  <si>
    <t>犬上郡</t>
  </si>
  <si>
    <t>け１６</t>
  </si>
  <si>
    <t>　治</t>
  </si>
  <si>
    <t>日野町</t>
  </si>
  <si>
    <t>け１７</t>
  </si>
  <si>
    <t>　淳</t>
  </si>
  <si>
    <t>け１８</t>
  </si>
  <si>
    <t>真嘉</t>
  </si>
  <si>
    <t>け１９</t>
  </si>
  <si>
    <t>永里</t>
  </si>
  <si>
    <t>裕次</t>
  </si>
  <si>
    <t>三重県</t>
  </si>
  <si>
    <t>け２０</t>
  </si>
  <si>
    <t>中西</t>
  </si>
  <si>
    <t>勇夫</t>
  </si>
  <si>
    <t>け２１</t>
  </si>
  <si>
    <t>泰輝</t>
  </si>
  <si>
    <t>け２２</t>
  </si>
  <si>
    <t>喜彦</t>
  </si>
  <si>
    <t>け２３</t>
  </si>
  <si>
    <t>浩之</t>
  </si>
  <si>
    <t>け２４</t>
  </si>
  <si>
    <t>和教</t>
  </si>
  <si>
    <t>け２５</t>
  </si>
  <si>
    <t>知宏</t>
  </si>
  <si>
    <t>け２６</t>
  </si>
  <si>
    <t>宮嶋</t>
  </si>
  <si>
    <t>利行</t>
  </si>
  <si>
    <t>け２７</t>
  </si>
  <si>
    <t>山口</t>
  </si>
  <si>
    <t>直彦</t>
  </si>
  <si>
    <t>け２８</t>
  </si>
  <si>
    <t>真彦</t>
  </si>
  <si>
    <t>け２９</t>
  </si>
  <si>
    <t>け３０</t>
  </si>
  <si>
    <t>吉野</t>
  </si>
  <si>
    <t>淳也</t>
  </si>
  <si>
    <t>け３１</t>
  </si>
  <si>
    <t>石原</t>
  </si>
  <si>
    <t>はる美</t>
  </si>
  <si>
    <t>け３２</t>
  </si>
  <si>
    <t>池尻</t>
  </si>
  <si>
    <t>陽香</t>
  </si>
  <si>
    <t>け３３</t>
  </si>
  <si>
    <t>姫欧</t>
  </si>
  <si>
    <t>け３４</t>
  </si>
  <si>
    <t>出縄</t>
  </si>
  <si>
    <t>久子</t>
  </si>
  <si>
    <t>け３５</t>
  </si>
  <si>
    <t>容子</t>
  </si>
  <si>
    <t>け３６</t>
  </si>
  <si>
    <t>梶木</t>
  </si>
  <si>
    <t>和子</t>
  </si>
  <si>
    <t>け３７</t>
  </si>
  <si>
    <t>美弥子</t>
  </si>
  <si>
    <t>け３８</t>
  </si>
  <si>
    <t>け３９</t>
  </si>
  <si>
    <t>和枝</t>
  </si>
  <si>
    <t>け４０</t>
  </si>
  <si>
    <t>有紀</t>
  </si>
  <si>
    <t>竜王町</t>
  </si>
  <si>
    <t>け４１</t>
  </si>
  <si>
    <t>永松</t>
  </si>
  <si>
    <t>貴子</t>
  </si>
  <si>
    <t>け４２</t>
  </si>
  <si>
    <t>福永</t>
  </si>
  <si>
    <t>裕美</t>
  </si>
  <si>
    <t>け４３</t>
  </si>
  <si>
    <t>布藤</t>
  </si>
  <si>
    <t>江実子</t>
  </si>
  <si>
    <t>け４４</t>
  </si>
  <si>
    <t>美由希</t>
  </si>
  <si>
    <t>け４５</t>
  </si>
  <si>
    <t>廣田</t>
  </si>
  <si>
    <t>道子</t>
  </si>
  <si>
    <t>代表者　杉山邦夫</t>
  </si>
  <si>
    <t>村田ＴＣ</t>
  </si>
  <si>
    <t>村田八日市ＴＣ</t>
  </si>
  <si>
    <t>む０１</t>
  </si>
  <si>
    <t>安久</t>
  </si>
  <si>
    <t>智之</t>
  </si>
  <si>
    <t>む０２</t>
  </si>
  <si>
    <t>稲泉　</t>
  </si>
  <si>
    <t>聡</t>
  </si>
  <si>
    <t>む０３</t>
  </si>
  <si>
    <t>岡川</t>
  </si>
  <si>
    <t>謙二</t>
  </si>
  <si>
    <t>む０４</t>
  </si>
  <si>
    <t>児玉</t>
  </si>
  <si>
    <t>雅弘</t>
  </si>
  <si>
    <t>む０５</t>
  </si>
  <si>
    <t>徳永</t>
  </si>
  <si>
    <t xml:space="preserve"> 剛</t>
  </si>
  <si>
    <t>む０６</t>
  </si>
  <si>
    <t>杉山</t>
  </si>
  <si>
    <t>邦夫</t>
  </si>
  <si>
    <t>む０７</t>
  </si>
  <si>
    <t>杉本</t>
  </si>
  <si>
    <t>龍平</t>
  </si>
  <si>
    <t>む０８</t>
  </si>
  <si>
    <t>英二</t>
  </si>
  <si>
    <t>む０９</t>
  </si>
  <si>
    <t>泉谷</t>
  </si>
  <si>
    <t>純也</t>
  </si>
  <si>
    <t>む１０</t>
  </si>
  <si>
    <t>隆昭</t>
  </si>
  <si>
    <t>む１１</t>
  </si>
  <si>
    <t>前田</t>
  </si>
  <si>
    <t>雅人</t>
  </si>
  <si>
    <t>む１２</t>
  </si>
  <si>
    <t>典人</t>
  </si>
  <si>
    <t>む１３</t>
  </si>
  <si>
    <t>二ツ井</t>
  </si>
  <si>
    <t>裕也</t>
  </si>
  <si>
    <t>む１４</t>
  </si>
  <si>
    <t>森永</t>
  </si>
  <si>
    <t>洋介</t>
  </si>
  <si>
    <t>む１５</t>
  </si>
  <si>
    <t>冨田</t>
  </si>
  <si>
    <t>哲弥</t>
  </si>
  <si>
    <t>む１６</t>
  </si>
  <si>
    <t>辰巳</t>
  </si>
  <si>
    <t>悟朗</t>
  </si>
  <si>
    <t>む１７</t>
  </si>
  <si>
    <t>河野</t>
  </si>
  <si>
    <t>晶子</t>
  </si>
  <si>
    <t>む１８</t>
  </si>
  <si>
    <t>恵美</t>
  </si>
  <si>
    <t>む１９</t>
  </si>
  <si>
    <t>西澤</t>
  </si>
  <si>
    <t>友紀</t>
  </si>
  <si>
    <t>む２０</t>
  </si>
  <si>
    <t>速水</t>
  </si>
  <si>
    <t>む２１</t>
  </si>
  <si>
    <t>多田</t>
  </si>
  <si>
    <t>麻実</t>
  </si>
  <si>
    <t>む２２</t>
  </si>
  <si>
    <t>む２３</t>
  </si>
  <si>
    <t>堀田</t>
  </si>
  <si>
    <t>明子</t>
  </si>
  <si>
    <t>む２４</t>
  </si>
  <si>
    <t>大脇</t>
  </si>
  <si>
    <t>和世</t>
  </si>
  <si>
    <t>む２５</t>
  </si>
  <si>
    <t>後藤</t>
  </si>
  <si>
    <t>圭介</t>
  </si>
  <si>
    <t>む２６</t>
  </si>
  <si>
    <t>晃平</t>
  </si>
  <si>
    <t>む２７</t>
  </si>
  <si>
    <t>原田</t>
  </si>
  <si>
    <t>真稔</t>
  </si>
  <si>
    <t>む２８</t>
  </si>
  <si>
    <t>池内</t>
  </si>
  <si>
    <t>伸介</t>
  </si>
  <si>
    <t>む２９</t>
  </si>
  <si>
    <t>む３０</t>
  </si>
  <si>
    <t>岩田</t>
  </si>
  <si>
    <t>光央</t>
  </si>
  <si>
    <t>む３１</t>
  </si>
  <si>
    <t>三神</t>
  </si>
  <si>
    <t>秀嗣</t>
  </si>
  <si>
    <t>む３２</t>
  </si>
  <si>
    <t>庸子</t>
  </si>
  <si>
    <t>む３３</t>
  </si>
  <si>
    <t>む３４</t>
  </si>
  <si>
    <t>村田</t>
  </si>
  <si>
    <t>朋子</t>
  </si>
  <si>
    <t>む３５</t>
  </si>
  <si>
    <t>あずさ</t>
  </si>
  <si>
    <t>む３６</t>
  </si>
  <si>
    <t>文代</t>
  </si>
  <si>
    <t>む３７</t>
  </si>
  <si>
    <t>彩子</t>
  </si>
  <si>
    <t>む３８</t>
  </si>
  <si>
    <t>村川</t>
  </si>
  <si>
    <t>む３９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</si>
  <si>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</si>
  <si>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</si>
  <si>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</si>
  <si>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</si>
  <si>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</si>
  <si>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</si>
  <si>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</si>
  <si>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</si>
  <si>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</si>
  <si>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む４３</t>
  </si>
  <si>
    <t>南井</t>
  </si>
  <si>
    <t>まどか</t>
  </si>
  <si>
    <t>南井まどか</t>
  </si>
  <si>
    <t>む４４</t>
  </si>
  <si>
    <t>多佳美</t>
  </si>
  <si>
    <t>澤田多佳美</t>
  </si>
  <si>
    <t>む４５</t>
  </si>
  <si>
    <t>春澄</t>
  </si>
  <si>
    <t>杉山春澄</t>
  </si>
  <si>
    <t>む４６</t>
  </si>
  <si>
    <t>二上</t>
  </si>
  <si>
    <t>貴光</t>
  </si>
  <si>
    <t>二上貴光</t>
  </si>
  <si>
    <t>む４７</t>
  </si>
  <si>
    <t>山田</t>
  </si>
  <si>
    <t>義大</t>
  </si>
  <si>
    <t>山田義大</t>
  </si>
  <si>
    <t>む４８</t>
  </si>
  <si>
    <t>大里</t>
  </si>
  <si>
    <t>哲哉</t>
  </si>
  <si>
    <t>大里哲哉</t>
  </si>
  <si>
    <t>む４９</t>
  </si>
  <si>
    <t>川東</t>
  </si>
  <si>
    <t>真央</t>
  </si>
  <si>
    <t>川東真央</t>
  </si>
  <si>
    <t>kazuyasu7674@yahoo.co.jp</t>
  </si>
  <si>
    <t>代表　羽田昭夫</t>
  </si>
  <si>
    <t>湖東プラチナ</t>
  </si>
  <si>
    <t xml:space="preserve"> </t>
  </si>
  <si>
    <t>ぷ０１</t>
  </si>
  <si>
    <t>大林</t>
  </si>
  <si>
    <t xml:space="preserve"> 久</t>
  </si>
  <si>
    <t>ぷ０２</t>
  </si>
  <si>
    <t>洋治</t>
  </si>
  <si>
    <t>ぷ０３</t>
  </si>
  <si>
    <t>中野</t>
  </si>
  <si>
    <t>ぷ０４</t>
  </si>
  <si>
    <t>ぷ０５</t>
  </si>
  <si>
    <t>堀江</t>
  </si>
  <si>
    <t>孝信</t>
  </si>
  <si>
    <t>ぷ０６</t>
  </si>
  <si>
    <t>羽田</t>
  </si>
  <si>
    <t>昭夫</t>
  </si>
  <si>
    <t>ぷ０７</t>
  </si>
  <si>
    <t>樋山</t>
  </si>
  <si>
    <t>達哉</t>
  </si>
  <si>
    <t>ぷ０８</t>
  </si>
  <si>
    <t>藤本</t>
  </si>
  <si>
    <t>昌彦</t>
  </si>
  <si>
    <t>ぷ０９</t>
  </si>
  <si>
    <t>安田</t>
  </si>
  <si>
    <t>和彦</t>
  </si>
  <si>
    <t>ぷ１０</t>
  </si>
  <si>
    <t>吉田</t>
  </si>
  <si>
    <t>知司</t>
  </si>
  <si>
    <t>ぷ１１</t>
  </si>
  <si>
    <t>直八</t>
  </si>
  <si>
    <t>ぷ１２</t>
  </si>
  <si>
    <t>新屋</t>
  </si>
  <si>
    <t>正男</t>
  </si>
  <si>
    <t>ぷ１３</t>
  </si>
  <si>
    <t>保憲</t>
  </si>
  <si>
    <t>ぷ１４</t>
  </si>
  <si>
    <t>一男</t>
  </si>
  <si>
    <t>ぷ１５</t>
  </si>
  <si>
    <t>飯塚</t>
  </si>
  <si>
    <t>アイ子</t>
  </si>
  <si>
    <t>ぷ１６</t>
  </si>
  <si>
    <t>関塚</t>
  </si>
  <si>
    <t>清茂</t>
  </si>
  <si>
    <t>ぷ１７</t>
  </si>
  <si>
    <t>北川</t>
  </si>
  <si>
    <t>美由紀</t>
  </si>
  <si>
    <t>ぷ１８</t>
  </si>
  <si>
    <t>澤井</t>
  </si>
  <si>
    <t>ぷ１９</t>
  </si>
  <si>
    <t>平野</t>
  </si>
  <si>
    <t>志津子</t>
  </si>
  <si>
    <t>ぷ２０</t>
  </si>
  <si>
    <t>堀部</t>
  </si>
  <si>
    <t>品子</t>
  </si>
  <si>
    <t>ぷ２１</t>
  </si>
  <si>
    <t>森谷</t>
  </si>
  <si>
    <t>洋子</t>
  </si>
  <si>
    <t>ぷ２２</t>
  </si>
  <si>
    <t>川勝</t>
  </si>
  <si>
    <t>豊子</t>
  </si>
  <si>
    <t>ぷ２３</t>
  </si>
  <si>
    <t>田邉</t>
  </si>
  <si>
    <t>俊子</t>
  </si>
  <si>
    <t>ぷ２４</t>
  </si>
  <si>
    <t>松田</t>
  </si>
  <si>
    <t>ぷ２５</t>
  </si>
  <si>
    <t>本池</t>
  </si>
  <si>
    <t>清子</t>
  </si>
  <si>
    <t>ぷ２６</t>
  </si>
  <si>
    <t>晶枝</t>
  </si>
  <si>
    <t>ぷ２７</t>
  </si>
  <si>
    <t>征人</t>
  </si>
  <si>
    <t>ぷ２８</t>
  </si>
  <si>
    <t>鶴田</t>
  </si>
  <si>
    <t xml:space="preserve"> 進</t>
  </si>
  <si>
    <t>ぷ２９</t>
  </si>
  <si>
    <t>喜久子</t>
  </si>
  <si>
    <t>ぷ３０</t>
  </si>
  <si>
    <t>ぷ３１</t>
  </si>
  <si>
    <t>苗村</t>
  </si>
  <si>
    <t>裕子</t>
  </si>
  <si>
    <t>苗村裕子</t>
  </si>
  <si>
    <t>ぷ３２</t>
  </si>
  <si>
    <t>五十嵐</t>
  </si>
  <si>
    <t>英毅</t>
  </si>
  <si>
    <t>五十嵐英毅</t>
  </si>
  <si>
    <t>ぷ３３</t>
  </si>
  <si>
    <t>山形</t>
  </si>
  <si>
    <t>公平</t>
  </si>
  <si>
    <t>山形公平</t>
  </si>
  <si>
    <t>ぷ３４</t>
  </si>
  <si>
    <t>川島</t>
  </si>
  <si>
    <t>芳男</t>
  </si>
  <si>
    <t>川島芳男</t>
  </si>
  <si>
    <t>上津慶和</t>
  </si>
  <si>
    <t>smile.yu5052@gmail.com</t>
  </si>
  <si>
    <t>TDC</t>
  </si>
  <si>
    <t>て０１</t>
  </si>
  <si>
    <t>池田</t>
  </si>
  <si>
    <t>て０２</t>
  </si>
  <si>
    <t>大野</t>
  </si>
  <si>
    <t>みずき</t>
  </si>
  <si>
    <t>て０３</t>
  </si>
  <si>
    <t>片桐</t>
  </si>
  <si>
    <t>美里</t>
  </si>
  <si>
    <t>て０４</t>
  </si>
  <si>
    <t>円香</t>
  </si>
  <si>
    <t>て０５</t>
  </si>
  <si>
    <t>草野</t>
  </si>
  <si>
    <t>菜摘</t>
  </si>
  <si>
    <t>て０６</t>
  </si>
  <si>
    <t>て０７</t>
  </si>
  <si>
    <t>辻</t>
  </si>
  <si>
    <t>真弓</t>
  </si>
  <si>
    <t>て０８</t>
  </si>
  <si>
    <t>中川</t>
  </si>
  <si>
    <t>久江</t>
  </si>
  <si>
    <t>て０９</t>
  </si>
  <si>
    <t>姫井</t>
  </si>
  <si>
    <t>亜利沙</t>
  </si>
  <si>
    <t>て１０</t>
  </si>
  <si>
    <t>福本</t>
  </si>
  <si>
    <t>香菜実</t>
  </si>
  <si>
    <t>て１１</t>
  </si>
  <si>
    <t>前川</t>
  </si>
  <si>
    <t>美恵</t>
  </si>
  <si>
    <t>て１２</t>
  </si>
  <si>
    <t>三浦</t>
  </si>
  <si>
    <t>朱莉</t>
  </si>
  <si>
    <t>て１３</t>
  </si>
  <si>
    <t>山岡</t>
  </si>
  <si>
    <t>て１４</t>
  </si>
  <si>
    <t>鹿野</t>
  </si>
  <si>
    <t>さつ紀</t>
  </si>
  <si>
    <t>て１５</t>
  </si>
  <si>
    <t>猪飼</t>
  </si>
  <si>
    <t>尚輝</t>
  </si>
  <si>
    <t>て１６</t>
  </si>
  <si>
    <t>石内</t>
  </si>
  <si>
    <t>伸幸</t>
  </si>
  <si>
    <t>て１７</t>
  </si>
  <si>
    <t>上原</t>
  </si>
  <si>
    <t>義弘</t>
  </si>
  <si>
    <t>て１８</t>
  </si>
  <si>
    <t>上津</t>
  </si>
  <si>
    <t>慶和</t>
  </si>
  <si>
    <t>て１９</t>
  </si>
  <si>
    <t>栄介</t>
  </si>
  <si>
    <t>て２０</t>
  </si>
  <si>
    <t>悟志</t>
  </si>
  <si>
    <t>て２１</t>
  </si>
  <si>
    <t>靖之</t>
  </si>
  <si>
    <t>て２２</t>
  </si>
  <si>
    <t>川合</t>
  </si>
  <si>
    <t>て２３</t>
  </si>
  <si>
    <t>川下</t>
  </si>
  <si>
    <t>て２４</t>
  </si>
  <si>
    <t>北澤</t>
  </si>
  <si>
    <t>て２５</t>
  </si>
  <si>
    <t>北村</t>
  </si>
  <si>
    <t>拓也</t>
  </si>
  <si>
    <t>て２６</t>
  </si>
  <si>
    <t>雄大</t>
  </si>
  <si>
    <t>て２７</t>
  </si>
  <si>
    <t>澁谷</t>
  </si>
  <si>
    <t>晃大</t>
  </si>
  <si>
    <t>て２８</t>
  </si>
  <si>
    <t>嶋村</t>
  </si>
  <si>
    <t>て２９</t>
  </si>
  <si>
    <t>白井</t>
  </si>
  <si>
    <t>秀幸</t>
  </si>
  <si>
    <t>て３０</t>
  </si>
  <si>
    <t>て３１</t>
  </si>
  <si>
    <t>津曲</t>
  </si>
  <si>
    <t>崇志</t>
  </si>
  <si>
    <t>て３２</t>
  </si>
  <si>
    <t>中尾</t>
  </si>
  <si>
    <t>大阪府</t>
  </si>
  <si>
    <t>て３３</t>
  </si>
  <si>
    <t>西嶌</t>
  </si>
  <si>
    <t>て３４</t>
  </si>
  <si>
    <t>野村</t>
  </si>
  <si>
    <t>良平</t>
  </si>
  <si>
    <t>て３５</t>
  </si>
  <si>
    <t>浜中</t>
  </si>
  <si>
    <t>岳史</t>
  </si>
  <si>
    <t>て３６</t>
  </si>
  <si>
    <t>東山</t>
  </si>
  <si>
    <t>て３７</t>
  </si>
  <si>
    <t>遼太郎</t>
  </si>
  <si>
    <t>て３８</t>
  </si>
  <si>
    <t>稔貴</t>
  </si>
  <si>
    <t>代表　片岡一寿</t>
  </si>
  <si>
    <t>ptkq67180＠yahoo.co.jp</t>
  </si>
  <si>
    <t>うさぎとかめの集い</t>
  </si>
  <si>
    <t>う０１</t>
  </si>
  <si>
    <t>池上</t>
  </si>
  <si>
    <t>浩幸</t>
  </si>
  <si>
    <t>う０２</t>
  </si>
  <si>
    <t>井内</t>
  </si>
  <si>
    <t>一博</t>
  </si>
  <si>
    <t>う０３</t>
  </si>
  <si>
    <t>一寿</t>
  </si>
  <si>
    <t>う０４</t>
  </si>
  <si>
    <t xml:space="preserve">片岡  </t>
  </si>
  <si>
    <t>大</t>
  </si>
  <si>
    <t>う０５</t>
  </si>
  <si>
    <t>凛耶</t>
  </si>
  <si>
    <t>う０６</t>
  </si>
  <si>
    <t>亀井</t>
  </si>
  <si>
    <t>雅嗣</t>
  </si>
  <si>
    <t>う０７</t>
  </si>
  <si>
    <t>皓太</t>
  </si>
  <si>
    <t>う０８</t>
  </si>
  <si>
    <t>神田</t>
  </si>
  <si>
    <t>圭右</t>
  </si>
  <si>
    <t>岐阜市</t>
  </si>
  <si>
    <t>う０９</t>
  </si>
  <si>
    <t>木下</t>
  </si>
  <si>
    <t>う１０</t>
  </si>
  <si>
    <t>久保田</t>
  </si>
  <si>
    <t>勉</t>
  </si>
  <si>
    <t>う１１</t>
  </si>
  <si>
    <t>渋谷</t>
  </si>
  <si>
    <t>拓哉</t>
  </si>
  <si>
    <t>う１２</t>
  </si>
  <si>
    <t>新治</t>
  </si>
  <si>
    <t>う１３</t>
  </si>
  <si>
    <t>和也</t>
  </si>
  <si>
    <t>末和也</t>
  </si>
  <si>
    <t>う１４</t>
  </si>
  <si>
    <t>高瀬</t>
  </si>
  <si>
    <t>眞志</t>
  </si>
  <si>
    <t>う１５</t>
  </si>
  <si>
    <t>竹下</t>
  </si>
  <si>
    <t>英伸</t>
  </si>
  <si>
    <t>う１６</t>
  </si>
  <si>
    <t>竹田</t>
  </si>
  <si>
    <t>圭佑</t>
  </si>
  <si>
    <t>う１７</t>
  </si>
  <si>
    <t>邦明</t>
  </si>
  <si>
    <t>う１８</t>
  </si>
  <si>
    <t>谷岡</t>
  </si>
  <si>
    <t>う１９</t>
  </si>
  <si>
    <t>谷野</t>
  </si>
  <si>
    <t>う２０</t>
  </si>
  <si>
    <t>月森</t>
  </si>
  <si>
    <t>う２１</t>
  </si>
  <si>
    <t>中井</t>
  </si>
  <si>
    <t>夏樹</t>
  </si>
  <si>
    <t>中井夏樹</t>
  </si>
  <si>
    <t>う２２</t>
  </si>
  <si>
    <t>永瀬</t>
  </si>
  <si>
    <t>卓夫</t>
  </si>
  <si>
    <t>う２３</t>
  </si>
  <si>
    <t>中田</t>
  </si>
  <si>
    <t>富憲</t>
  </si>
  <si>
    <t>う２４</t>
  </si>
  <si>
    <t>西和田</t>
  </si>
  <si>
    <t>昌恭</t>
  </si>
  <si>
    <t>西和田昌恭</t>
  </si>
  <si>
    <t>う２５</t>
  </si>
  <si>
    <t>野上</t>
  </si>
  <si>
    <t>亮平</t>
  </si>
  <si>
    <t>う２６</t>
  </si>
  <si>
    <t>松野</t>
  </si>
  <si>
    <t>航平</t>
  </si>
  <si>
    <t>う２７</t>
  </si>
  <si>
    <t>健一</t>
  </si>
  <si>
    <t>う２８</t>
  </si>
  <si>
    <t>智史</t>
  </si>
  <si>
    <t>う２９</t>
  </si>
  <si>
    <t>和宏</t>
  </si>
  <si>
    <t>う３０</t>
  </si>
  <si>
    <t>う３１</t>
  </si>
  <si>
    <t>昌紀</t>
  </si>
  <si>
    <t>う３２</t>
  </si>
  <si>
    <t>う３３</t>
  </si>
  <si>
    <t>淳</t>
  </si>
  <si>
    <t>う３４</t>
  </si>
  <si>
    <t>稙田</t>
  </si>
  <si>
    <t>優也</t>
  </si>
  <si>
    <t>う３５</t>
  </si>
  <si>
    <t>今井</t>
  </si>
  <si>
    <t>う３６</t>
  </si>
  <si>
    <t>植垣</t>
  </si>
  <si>
    <t>貴美子</t>
  </si>
  <si>
    <t>う３７</t>
  </si>
  <si>
    <t>叶丸</t>
  </si>
  <si>
    <t>利恵子</t>
  </si>
  <si>
    <t>叶丸利恵子</t>
  </si>
  <si>
    <t>う３８</t>
  </si>
  <si>
    <t>川崎</t>
  </si>
  <si>
    <t>悦子</t>
  </si>
  <si>
    <t>う３９</t>
  </si>
  <si>
    <t>古株</t>
  </si>
  <si>
    <t>淳子</t>
  </si>
  <si>
    <t>う４０</t>
  </si>
  <si>
    <t>仙波</t>
  </si>
  <si>
    <t>敬子</t>
  </si>
  <si>
    <t>う４１</t>
  </si>
  <si>
    <t>光代</t>
  </si>
  <si>
    <t>う４２</t>
  </si>
  <si>
    <t>佳子</t>
  </si>
  <si>
    <t>う４３</t>
  </si>
  <si>
    <t>西崎</t>
  </si>
  <si>
    <t>友香</t>
  </si>
  <si>
    <t>う４４</t>
  </si>
  <si>
    <t>倍田</t>
  </si>
  <si>
    <t>倍田優子</t>
  </si>
  <si>
    <t>う４５</t>
  </si>
  <si>
    <t>村井</t>
  </si>
  <si>
    <t>典子</t>
  </si>
  <si>
    <t>う４６</t>
  </si>
  <si>
    <t>矢野</t>
  </si>
  <si>
    <t>由美子</t>
  </si>
  <si>
    <t>う４７</t>
  </si>
  <si>
    <t>みほ</t>
  </si>
  <si>
    <t>山田みほ</t>
  </si>
  <si>
    <t>う４８</t>
  </si>
  <si>
    <t>山脇</t>
  </si>
  <si>
    <t>慶子</t>
  </si>
  <si>
    <t>登録メンバー</t>
  </si>
  <si>
    <t>東近江市　市民率</t>
  </si>
  <si>
    <t xml:space="preserve">乾 </t>
  </si>
  <si>
    <t xml:space="preserve"> 亨</t>
  </si>
  <si>
    <t xml:space="preserve"> 崇</t>
  </si>
  <si>
    <t xml:space="preserve"> 悟</t>
  </si>
  <si>
    <t>あ１５</t>
  </si>
  <si>
    <t xml:space="preserve"> 徹</t>
  </si>
  <si>
    <t>あ１６</t>
  </si>
  <si>
    <t>澤村</t>
  </si>
  <si>
    <t>澤村直子</t>
  </si>
  <si>
    <t>あ１７</t>
  </si>
  <si>
    <t>松居</t>
  </si>
  <si>
    <t>眞由美</t>
  </si>
  <si>
    <t>松居眞由美</t>
  </si>
  <si>
    <t>あ１８</t>
  </si>
  <si>
    <t>治田</t>
  </si>
  <si>
    <t>沙映子</t>
  </si>
  <si>
    <t>治田沙映子</t>
  </si>
  <si>
    <t xml:space="preserve"> 望</t>
  </si>
  <si>
    <t xml:space="preserve">森 </t>
  </si>
  <si>
    <t>ぼ２７</t>
  </si>
  <si>
    <t>東</t>
  </si>
  <si>
    <t>　正隆</t>
  </si>
  <si>
    <t>四日市市</t>
  </si>
  <si>
    <t xml:space="preserve"> 信</t>
  </si>
  <si>
    <t>井澤</t>
  </si>
  <si>
    <t xml:space="preserve"> 翼</t>
  </si>
  <si>
    <t xml:space="preserve"> 光</t>
  </si>
  <si>
    <t xml:space="preserve"> 拓</t>
  </si>
  <si>
    <t>き５６</t>
  </si>
  <si>
    <t>中元寺</t>
  </si>
  <si>
    <t>功貴</t>
  </si>
  <si>
    <t>京セラ</t>
  </si>
  <si>
    <t>東近江市</t>
  </si>
  <si>
    <t>き５７</t>
  </si>
  <si>
    <t>大河原</t>
  </si>
  <si>
    <t>豊</t>
  </si>
  <si>
    <t>き５８</t>
  </si>
  <si>
    <t>森</t>
  </si>
  <si>
    <t>愛捺花</t>
  </si>
  <si>
    <t>京セラ</t>
  </si>
  <si>
    <t>女</t>
  </si>
  <si>
    <t>湖南市</t>
  </si>
  <si>
    <t>き５９</t>
  </si>
  <si>
    <t>森</t>
  </si>
  <si>
    <t>涼花</t>
  </si>
  <si>
    <t>女</t>
  </si>
  <si>
    <t>湖南市</t>
  </si>
  <si>
    <t>き６０</t>
  </si>
  <si>
    <t>清水</t>
  </si>
  <si>
    <t>陽介</t>
  </si>
  <si>
    <t>京セラ</t>
  </si>
  <si>
    <t>き６１</t>
  </si>
  <si>
    <t>川田</t>
  </si>
  <si>
    <t>達也</t>
  </si>
  <si>
    <t>京セラ</t>
  </si>
  <si>
    <t>宇治市</t>
  </si>
  <si>
    <t>き６２</t>
  </si>
  <si>
    <t>川田</t>
  </si>
  <si>
    <t>貴也</t>
  </si>
  <si>
    <t>宇治市</t>
  </si>
  <si>
    <t>き６３</t>
  </si>
  <si>
    <t>岸本</t>
  </si>
  <si>
    <t>恭介</t>
  </si>
  <si>
    <t>大和郡山</t>
  </si>
  <si>
    <t>き６４</t>
  </si>
  <si>
    <t>佐治</t>
  </si>
  <si>
    <t xml:space="preserve"> 武</t>
  </si>
  <si>
    <t>甲賀市</t>
  </si>
  <si>
    <t>き６５</t>
  </si>
  <si>
    <t>佐藤</t>
  </si>
  <si>
    <t xml:space="preserve"> 祥</t>
  </si>
  <si>
    <t>き６６</t>
  </si>
  <si>
    <t>細川</t>
  </si>
  <si>
    <t>知剛</t>
  </si>
  <si>
    <t>京都市</t>
  </si>
  <si>
    <t>き６７</t>
  </si>
  <si>
    <t>伊藤</t>
  </si>
  <si>
    <t>成行</t>
  </si>
  <si>
    <t>京セラ</t>
  </si>
  <si>
    <t>き６８</t>
  </si>
  <si>
    <t>青木</t>
  </si>
  <si>
    <t>香奈依</t>
  </si>
  <si>
    <t>き６９</t>
  </si>
  <si>
    <t>金山</t>
  </si>
  <si>
    <t>真理子</t>
  </si>
  <si>
    <t>女</t>
  </si>
  <si>
    <t>き７０</t>
  </si>
  <si>
    <t>亀井</t>
  </si>
  <si>
    <t>莉乃</t>
  </si>
  <si>
    <t>京都市</t>
  </si>
  <si>
    <t>き７１</t>
  </si>
  <si>
    <t>島井</t>
  </si>
  <si>
    <t>美帆</t>
  </si>
  <si>
    <t>き７２</t>
  </si>
  <si>
    <t>田端</t>
  </si>
  <si>
    <t>輝子</t>
  </si>
  <si>
    <t>八幡市</t>
  </si>
  <si>
    <t>き７３</t>
  </si>
  <si>
    <t>由井</t>
  </si>
  <si>
    <t>利紗子</t>
  </si>
  <si>
    <t>京セラ</t>
  </si>
  <si>
    <t>女</t>
  </si>
  <si>
    <t>相楽郡</t>
  </si>
  <si>
    <t xml:space="preserve"> 卓</t>
  </si>
  <si>
    <t xml:space="preserve"> 恵</t>
  </si>
  <si>
    <t xml:space="preserve">岡 </t>
  </si>
  <si>
    <t xml:space="preserve"> 香</t>
  </si>
  <si>
    <t>ぐ５１</t>
  </si>
  <si>
    <t>和田</t>
  </si>
  <si>
    <t>桃子</t>
  </si>
  <si>
    <t>京都府</t>
  </si>
  <si>
    <t>ぐ５２</t>
  </si>
  <si>
    <t>藤岡</t>
  </si>
  <si>
    <t>美智子</t>
  </si>
  <si>
    <t>ぐ５３</t>
  </si>
  <si>
    <t>濱田</t>
  </si>
  <si>
    <t>彬弘</t>
  </si>
  <si>
    <t>男</t>
  </si>
  <si>
    <t>大津市</t>
  </si>
  <si>
    <t>ぐ５４</t>
  </si>
  <si>
    <t>晴香</t>
  </si>
  <si>
    <t>ぐ５５</t>
  </si>
  <si>
    <t>内田</t>
  </si>
  <si>
    <t>理沙</t>
  </si>
  <si>
    <t>岐阜県</t>
  </si>
  <si>
    <t>ぐ５６</t>
  </si>
  <si>
    <t>鵜飼</t>
  </si>
  <si>
    <t>元一</t>
  </si>
  <si>
    <t>ぐ５７</t>
  </si>
  <si>
    <t>西尾</t>
  </si>
  <si>
    <t>友里</t>
  </si>
  <si>
    <t>女</t>
  </si>
  <si>
    <t>愛知県</t>
  </si>
  <si>
    <t>ぐ５８</t>
  </si>
  <si>
    <t>漆原</t>
  </si>
  <si>
    <t>大介</t>
  </si>
  <si>
    <t>男</t>
  </si>
  <si>
    <t>東近江市</t>
  </si>
  <si>
    <t xml:space="preserve"> 圭</t>
  </si>
  <si>
    <t>Ｊｒ</t>
  </si>
  <si>
    <t>け４６</t>
  </si>
  <si>
    <t>藤本</t>
  </si>
  <si>
    <t>雅之</t>
  </si>
  <si>
    <t>け４７</t>
  </si>
  <si>
    <t>矢田</t>
  </si>
  <si>
    <t>　圭</t>
  </si>
  <si>
    <t>け４８</t>
  </si>
  <si>
    <t>森</t>
  </si>
  <si>
    <t>謙太郎</t>
  </si>
  <si>
    <t>鈴鹿市</t>
  </si>
  <si>
    <t>け４９</t>
  </si>
  <si>
    <t>塚本</t>
  </si>
  <si>
    <t>和樹</t>
  </si>
  <si>
    <t>愛知郡</t>
  </si>
  <si>
    <t>け５０</t>
  </si>
  <si>
    <t>谷</t>
  </si>
  <si>
    <t>　秀幸</t>
  </si>
  <si>
    <t>け５１</t>
  </si>
  <si>
    <t>福永</t>
  </si>
  <si>
    <t>一典</t>
  </si>
  <si>
    <t>け５２</t>
  </si>
  <si>
    <t>畑</t>
  </si>
  <si>
    <t>　彰</t>
  </si>
  <si>
    <t xml:space="preserve"> 彰</t>
  </si>
  <si>
    <t xml:space="preserve"> 潤</t>
  </si>
  <si>
    <t>ぷ35</t>
  </si>
  <si>
    <t>山本</t>
  </si>
  <si>
    <t>武司</t>
  </si>
  <si>
    <t>ぷ３５</t>
  </si>
  <si>
    <t>山本武司</t>
  </si>
  <si>
    <t>湖東プラチナ</t>
  </si>
  <si>
    <t>近江八幡市</t>
  </si>
  <si>
    <t>代表　宮崎　大悟</t>
  </si>
  <si>
    <t>miyazakid@sekisuijsuhi.co.jp</t>
  </si>
  <si>
    <t>積樹T</t>
  </si>
  <si>
    <t>積水樹脂テニスクラブ</t>
  </si>
  <si>
    <t>せ０１</t>
  </si>
  <si>
    <t>清水</t>
  </si>
  <si>
    <t>英泰</t>
  </si>
  <si>
    <t>せ０２</t>
  </si>
  <si>
    <t>国村</t>
  </si>
  <si>
    <t>昌生</t>
  </si>
  <si>
    <t>野洲市</t>
  </si>
  <si>
    <t>せ０３</t>
  </si>
  <si>
    <t>上原</t>
  </si>
  <si>
    <t xml:space="preserve"> 悠</t>
  </si>
  <si>
    <t>せ０４</t>
  </si>
  <si>
    <t>西垣</t>
  </si>
  <si>
    <t xml:space="preserve"> 学</t>
  </si>
  <si>
    <t>守山市</t>
  </si>
  <si>
    <t>せ０５</t>
  </si>
  <si>
    <t>宮崎</t>
  </si>
  <si>
    <t>大悟</t>
  </si>
  <si>
    <t>竜王町</t>
  </si>
  <si>
    <t>せ０６</t>
  </si>
  <si>
    <t>平野</t>
  </si>
  <si>
    <t>和也</t>
  </si>
  <si>
    <t>せ０７</t>
  </si>
  <si>
    <t>森本</t>
  </si>
  <si>
    <t>悠介</t>
  </si>
  <si>
    <t>せ０８</t>
  </si>
  <si>
    <t>佐藤</t>
  </si>
  <si>
    <t>みなみ</t>
  </si>
  <si>
    <t>女</t>
  </si>
  <si>
    <t>せ０９</t>
  </si>
  <si>
    <t>石梶</t>
  </si>
  <si>
    <t>満里子</t>
  </si>
  <si>
    <t>せ１０</t>
  </si>
  <si>
    <t>杉本</t>
  </si>
  <si>
    <t>静香</t>
  </si>
  <si>
    <t>草津市</t>
  </si>
  <si>
    <t>i</t>
  </si>
  <si>
    <t xml:space="preserve"> 羽</t>
  </si>
  <si>
    <t xml:space="preserve">辻 </t>
  </si>
  <si>
    <t xml:space="preserve"> 優</t>
  </si>
  <si>
    <t xml:space="preserve"> 純</t>
  </si>
  <si>
    <t xml:space="preserve"> 孟</t>
  </si>
  <si>
    <t xml:space="preserve"> 巧</t>
  </si>
  <si>
    <t xml:space="preserve"> 博</t>
  </si>
  <si>
    <t>て３９</t>
  </si>
  <si>
    <t>苅和</t>
  </si>
  <si>
    <t xml:space="preserve"> 司</t>
  </si>
  <si>
    <t>長浜市</t>
  </si>
  <si>
    <t>て４０</t>
  </si>
  <si>
    <t>竜平</t>
  </si>
  <si>
    <t>て４１</t>
  </si>
  <si>
    <t>寺元</t>
  </si>
  <si>
    <t>翔太</t>
  </si>
  <si>
    <t>て４２</t>
  </si>
  <si>
    <t>若森</t>
  </si>
  <si>
    <t>裕生</t>
  </si>
  <si>
    <t>て４３</t>
  </si>
  <si>
    <t>松岡</t>
  </si>
  <si>
    <t>宗隆</t>
  </si>
  <si>
    <t>て４４</t>
  </si>
  <si>
    <t>清川</t>
  </si>
  <si>
    <t>智輝</t>
  </si>
  <si>
    <t>米原市</t>
  </si>
  <si>
    <t>て４５</t>
  </si>
  <si>
    <t xml:space="preserve">東 </t>
  </si>
  <si>
    <t>佑樹</t>
  </si>
  <si>
    <t>て４６</t>
  </si>
  <si>
    <t>佳菜子</t>
  </si>
  <si>
    <t xml:space="preserve"> 進</t>
  </si>
  <si>
    <t xml:space="preserve">島 </t>
  </si>
  <si>
    <t xml:space="preserve">末 </t>
  </si>
  <si>
    <t xml:space="preserve"> 勉</t>
  </si>
  <si>
    <t xml:space="preserve"> 功</t>
  </si>
  <si>
    <t xml:space="preserve"> 大</t>
  </si>
  <si>
    <t>う４９</t>
  </si>
  <si>
    <t>竹下</t>
  </si>
  <si>
    <t>恭平</t>
  </si>
  <si>
    <t>Jr</t>
  </si>
  <si>
    <t>うさぎとかめの集い</t>
  </si>
  <si>
    <t>男</t>
  </si>
  <si>
    <t>う５０</t>
  </si>
  <si>
    <t>田中</t>
  </si>
  <si>
    <t>伸一</t>
  </si>
  <si>
    <t>う５１</t>
  </si>
  <si>
    <t>深田</t>
  </si>
  <si>
    <t>健太郎</t>
  </si>
  <si>
    <t>う５２</t>
  </si>
  <si>
    <t>石岡</t>
  </si>
  <si>
    <t>良典</t>
  </si>
  <si>
    <t>うさかめ</t>
  </si>
  <si>
    <t>う５３</t>
  </si>
  <si>
    <t>北野</t>
  </si>
  <si>
    <t>智尋</t>
  </si>
  <si>
    <t>う５４</t>
  </si>
  <si>
    <t>本田</t>
  </si>
  <si>
    <t>建一</t>
  </si>
  <si>
    <t>甲賀市</t>
  </si>
  <si>
    <t>う５５</t>
  </si>
  <si>
    <t>木森</t>
  </si>
  <si>
    <t>厚志</t>
  </si>
  <si>
    <t>男</t>
  </si>
  <si>
    <t>ぐ２５</t>
  </si>
  <si>
    <t>む０８</t>
  </si>
  <si>
    <t>ぐ１０</t>
  </si>
  <si>
    <t>う１６</t>
  </si>
  <si>
    <t>う３２</t>
  </si>
  <si>
    <t>平野優也</t>
  </si>
  <si>
    <t>一般</t>
  </si>
  <si>
    <t>て１９</t>
  </si>
  <si>
    <t>て３３</t>
  </si>
  <si>
    <t>て１５</t>
  </si>
  <si>
    <t>て４０</t>
  </si>
  <si>
    <t>う０３</t>
  </si>
  <si>
    <t>う３０</t>
  </si>
  <si>
    <t>け０５</t>
  </si>
  <si>
    <t>ぐ１４</t>
  </si>
  <si>
    <t>石垣健司</t>
  </si>
  <si>
    <t>森　寿人</t>
  </si>
  <si>
    <t>田内孝宜</t>
  </si>
  <si>
    <t>渡辺裕士</t>
  </si>
  <si>
    <t>黒川雄介</t>
  </si>
  <si>
    <t>一般Ｊｒ</t>
  </si>
  <si>
    <t>大坪謙太</t>
  </si>
  <si>
    <t>窪田和也</t>
  </si>
  <si>
    <t>原　和輝</t>
  </si>
  <si>
    <t>羽田野哲平</t>
  </si>
  <si>
    <t>け１２</t>
  </si>
  <si>
    <t>て３７</t>
  </si>
  <si>
    <t>む０６</t>
  </si>
  <si>
    <t>ぐ３１</t>
  </si>
  <si>
    <t>む４５</t>
  </si>
  <si>
    <t>ぐ０９</t>
  </si>
  <si>
    <t>う３３</t>
  </si>
  <si>
    <t>て１７</t>
  </si>
  <si>
    <t>小倉俊郎</t>
  </si>
  <si>
    <t>き５６</t>
  </si>
  <si>
    <t>う２４</t>
  </si>
  <si>
    <t>け５１</t>
  </si>
  <si>
    <r>
      <t>↓</t>
    </r>
    <r>
      <rPr>
        <b/>
        <sz val="11"/>
        <color indexed="10"/>
        <rFont val="ＭＳ Ｐゴシック"/>
        <family val="3"/>
      </rPr>
      <t>やわらぎの郷</t>
    </r>
    <r>
      <rPr>
        <b/>
        <sz val="11"/>
        <color indexed="8"/>
        <rFont val="ＭＳ Ｐゴシック"/>
        <family val="3"/>
      </rPr>
      <t>　8：45</t>
    </r>
    <r>
      <rPr>
        <b/>
        <sz val="10"/>
        <color indexed="8"/>
        <rFont val="ＭＳ Ｐゴシック"/>
        <family val="3"/>
      </rPr>
      <t>までに本部に出席を届ける</t>
    </r>
  </si>
  <si>
    <t>け４２</t>
  </si>
  <si>
    <t>①</t>
  </si>
  <si>
    <t>③</t>
  </si>
  <si>
    <t>ぐ４３</t>
  </si>
  <si>
    <t>山口千恵</t>
  </si>
  <si>
    <t>中澤知子</t>
  </si>
  <si>
    <t>女子Ａ級</t>
  </si>
  <si>
    <t>け３７</t>
  </si>
  <si>
    <t>む２０</t>
  </si>
  <si>
    <t>て０８</t>
  </si>
  <si>
    <t>き３６</t>
  </si>
  <si>
    <t>②</t>
  </si>
  <si>
    <t>④</t>
  </si>
  <si>
    <t>第13回東近江市ウィンターシングルス　1セットマッチ（5-5タイブレーク）ノーアド方式</t>
  </si>
  <si>
    <t>第13回ウィンタ－シングルス　1セットマッチ（5-5タイブレーク）ノーアド方式</t>
  </si>
  <si>
    <t>決勝トーナメント</t>
  </si>
  <si>
    <t>ウィンターシングルス歴代入賞者</t>
  </si>
  <si>
    <t>男子A級</t>
  </si>
  <si>
    <t>　優　勝</t>
  </si>
  <si>
    <t>準　優　勝</t>
  </si>
  <si>
    <t>3　　位</t>
  </si>
  <si>
    <t>４　　位</t>
  </si>
  <si>
    <t>第1回</t>
  </si>
  <si>
    <t>2005年</t>
  </si>
  <si>
    <t>川並和之（Kテニスカレッジ）</t>
  </si>
  <si>
    <t>川上英二（村田製作所）</t>
  </si>
  <si>
    <t>第2回</t>
  </si>
  <si>
    <t>2006年</t>
  </si>
  <si>
    <t>永里祐次（Kテニスカレッジ）</t>
  </si>
  <si>
    <t>第3回</t>
  </si>
  <si>
    <t>2007年</t>
  </si>
  <si>
    <t>三代康成（Pin TC)</t>
  </si>
  <si>
    <t>第4回</t>
  </si>
  <si>
    <t>2008年</t>
  </si>
  <si>
    <t>山口直彦（Kテニスカレッジ）</t>
  </si>
  <si>
    <t>三代　康成（Pin.TC)</t>
  </si>
  <si>
    <t>第5回</t>
  </si>
  <si>
    <t>2009年</t>
  </si>
  <si>
    <t>第6回</t>
  </si>
  <si>
    <t>2010年</t>
  </si>
  <si>
    <t>永里裕次（Kテニスカレッジ）</t>
  </si>
  <si>
    <t>三代　康成（Ｄｒａｇｏｎ－ｏｎｅ)</t>
  </si>
  <si>
    <t>第7回</t>
  </si>
  <si>
    <t>2011年</t>
  </si>
  <si>
    <t>山口真彦（Kテニスカレッジ）</t>
  </si>
  <si>
    <t>上原悠希（Kテニスカレッジ）</t>
  </si>
  <si>
    <t>梅本彬充（グリフィンズ）</t>
  </si>
  <si>
    <t>第8回</t>
  </si>
  <si>
    <t>2012年</t>
  </si>
  <si>
    <t>池端誠司（ぼんズ）</t>
  </si>
  <si>
    <t>第9回</t>
  </si>
  <si>
    <t>２０１３年</t>
  </si>
  <si>
    <t>大島浩範（Kテニスカレッジ）</t>
  </si>
  <si>
    <t>第10回</t>
  </si>
  <si>
    <t>2014年</t>
  </si>
  <si>
    <t>久保侑暉（一般）</t>
  </si>
  <si>
    <t>飛鷹強志（グリフィンズ）</t>
  </si>
  <si>
    <t>金谷太郎（ぼんズ）</t>
  </si>
  <si>
    <t>第11回</t>
  </si>
  <si>
    <t>2015年</t>
  </si>
  <si>
    <t>漆原大介（うさかめ）</t>
  </si>
  <si>
    <t>佐野　望（ぼんズ）</t>
  </si>
  <si>
    <t>岩本　龍（グリフィンズ）</t>
  </si>
  <si>
    <t>第12回</t>
  </si>
  <si>
    <t>2016年</t>
  </si>
  <si>
    <t>久保侑暉（グリフィンズ）</t>
  </si>
  <si>
    <t>森下皓大（ＴＣワンダー)</t>
  </si>
  <si>
    <t>藤田　彰（村田製作所）</t>
  </si>
  <si>
    <t>3  位</t>
  </si>
  <si>
    <t>４　位</t>
  </si>
  <si>
    <t>田中和枝（Kテニスカレッジ）</t>
  </si>
  <si>
    <t>　</t>
  </si>
  <si>
    <t>八木美春（一般）</t>
  </si>
  <si>
    <t>児玉朋子（Kテニスカレッジ）</t>
  </si>
  <si>
    <t>女子A級　エントリーなし</t>
  </si>
  <si>
    <t>浅田亜祐子（Kテニスカレッジ）</t>
  </si>
  <si>
    <t>矢花万里（ドラゴンワン）</t>
  </si>
  <si>
    <t>松田　順子（あげぽん）</t>
  </si>
  <si>
    <t>三代　梨絵（ドラゴン　ワン）</t>
  </si>
  <si>
    <t>今井順子（Dragon-one)</t>
  </si>
  <si>
    <t>上原悠愛（Kテニスカレッジ）</t>
  </si>
  <si>
    <t>三崎真依（グリふぃん）</t>
  </si>
  <si>
    <t>吉岡京子（フレンズ）</t>
  </si>
  <si>
    <t>福永裕美（Kテニスカレッジ）</t>
  </si>
  <si>
    <t>植田早耶（フレンズ）</t>
  </si>
  <si>
    <t>北村由紀（グリフィンズ）</t>
  </si>
  <si>
    <t>山本あづさ（グリフィンズ）</t>
  </si>
  <si>
    <t>家倉美弥子（フレンズ）</t>
  </si>
  <si>
    <t>田中くれあ（一般Jr)</t>
  </si>
  <si>
    <t>久田遙菜（一般Jr）</t>
  </si>
  <si>
    <t>岸本麗奈（ＴＣワンダー)</t>
  </si>
  <si>
    <t>鈴木仁美（ＴＣワンダー)</t>
  </si>
  <si>
    <t>2004年以前は八日市市室内シングルスとして布引体育館で開催</t>
  </si>
  <si>
    <r>
      <rPr>
        <b/>
        <sz val="16"/>
        <color indexed="10"/>
        <rFont val="ＭＳ Ｐゴシック"/>
        <family val="3"/>
      </rPr>
      <t>やわらぎの郷</t>
    </r>
    <r>
      <rPr>
        <b/>
        <sz val="16"/>
        <color indexed="8"/>
        <rFont val="ＭＳ Ｐゴシック"/>
        <family val="3"/>
      </rPr>
      <t>　8：45までに本部に出席を届ける</t>
    </r>
  </si>
  <si>
    <r>
      <rPr>
        <b/>
        <sz val="16"/>
        <color indexed="10"/>
        <rFont val="ＭＳ Ｐゴシック"/>
        <family val="3"/>
      </rPr>
      <t>やわらぎの郷</t>
    </r>
    <r>
      <rPr>
        <b/>
        <sz val="16"/>
        <color indexed="8"/>
        <rFont val="ＭＳ Ｐゴシック"/>
        <family val="3"/>
      </rPr>
      <t>　8：45までに本部に出席を届ける</t>
    </r>
  </si>
  <si>
    <t>け０４</t>
  </si>
  <si>
    <t>リーグ8</t>
  </si>
  <si>
    <t>ここに</t>
  </si>
  <si>
    <r>
      <t>↓</t>
    </r>
    <r>
      <rPr>
        <b/>
        <sz val="11"/>
        <color indexed="10"/>
        <rFont val="ＭＳ Ｐゴシック"/>
        <family val="3"/>
      </rPr>
      <t>やわらぎの郷</t>
    </r>
    <r>
      <rPr>
        <b/>
        <sz val="11"/>
        <color indexed="8"/>
        <rFont val="ＭＳ Ｐゴシック"/>
        <family val="3"/>
      </rPr>
      <t>　Ｃ　11：45</t>
    </r>
    <r>
      <rPr>
        <b/>
        <sz val="10"/>
        <color indexed="8"/>
        <rFont val="ＭＳ Ｐゴシック"/>
        <family val="3"/>
      </rPr>
      <t>までに本部に出席を届ける</t>
    </r>
  </si>
  <si>
    <t>1位トーナメント</t>
  </si>
  <si>
    <t>3位トーナメント（上と同様）</t>
  </si>
  <si>
    <t>２位トーナメント（打切りあり、終了後解散）</t>
  </si>
  <si>
    <r>
      <t>↓</t>
    </r>
    <r>
      <rPr>
        <b/>
        <sz val="11"/>
        <color indexed="10"/>
        <rFont val="ＭＳ Ｐゴシック"/>
        <family val="3"/>
      </rPr>
      <t>やわらぎの郷</t>
    </r>
    <r>
      <rPr>
        <b/>
        <sz val="11"/>
        <color indexed="8"/>
        <rFont val="ＭＳ Ｐゴシック"/>
        <family val="3"/>
      </rPr>
      <t>　Ｅ　11：45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</si>
  <si>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</t>
    </r>
    <r>
      <rPr>
        <b/>
        <sz val="11"/>
        <color indexed="10"/>
        <rFont val="ＭＳ Ｐゴシック"/>
        <family val="3"/>
      </rPr>
      <t>やわらぎの郷</t>
    </r>
    <r>
      <rPr>
        <b/>
        <sz val="11"/>
        <color indexed="8"/>
        <rFont val="ＭＳ Ｐゴシック"/>
        <family val="3"/>
      </rPr>
      <t>　Ｆ　11：45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</si>
  <si>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</t>
    </r>
    <r>
      <rPr>
        <b/>
        <sz val="11"/>
        <color indexed="10"/>
        <rFont val="ＭＳ Ｐゴシック"/>
        <family val="3"/>
      </rPr>
      <t>やわらぎの郷</t>
    </r>
    <r>
      <rPr>
        <b/>
        <sz val="11"/>
        <color indexed="8"/>
        <rFont val="ＭＳ Ｐゴシック"/>
        <family val="3"/>
      </rPr>
      <t>　Ｄ　11：45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</si>
  <si>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</t>
    </r>
    <r>
      <rPr>
        <b/>
        <sz val="11"/>
        <color indexed="10"/>
        <rFont val="ＭＳ Ｐゴシック"/>
        <family val="3"/>
      </rPr>
      <t>やわらぎの郷</t>
    </r>
    <r>
      <rPr>
        <b/>
        <sz val="11"/>
        <color indexed="8"/>
        <rFont val="ＭＳ Ｐゴシック"/>
        <family val="3"/>
      </rPr>
      <t>　Ａ　10：15</t>
    </r>
    <r>
      <rPr>
        <b/>
        <sz val="10"/>
        <color indexed="8"/>
        <rFont val="ＭＳ Ｐゴシック"/>
        <family val="3"/>
      </rPr>
      <t>までに本部に出席を届ける</t>
    </r>
  </si>
  <si>
    <r>
      <t>↓</t>
    </r>
    <r>
      <rPr>
        <b/>
        <sz val="11"/>
        <color indexed="10"/>
        <rFont val="ＭＳ Ｐゴシック"/>
        <family val="3"/>
      </rPr>
      <t>やわらぎの郷</t>
    </r>
    <r>
      <rPr>
        <b/>
        <sz val="11"/>
        <color indexed="8"/>
        <rFont val="ＭＳ Ｐゴシック"/>
        <family val="3"/>
      </rPr>
      <t>　Ｂ　10：15</t>
    </r>
    <r>
      <rPr>
        <b/>
        <sz val="10"/>
        <color indexed="8"/>
        <rFont val="ＭＳ Ｐゴシック"/>
        <family val="3"/>
      </rPr>
      <t>までに本部に出席を届ける</t>
    </r>
  </si>
  <si>
    <r>
      <t>↓</t>
    </r>
    <r>
      <rPr>
        <b/>
        <sz val="11"/>
        <color indexed="10"/>
        <rFont val="ＭＳ Ｐゴシック"/>
        <family val="3"/>
      </rPr>
      <t>やわらぎの郷</t>
    </r>
    <r>
      <rPr>
        <b/>
        <sz val="11"/>
        <color indexed="8"/>
        <rFont val="ＭＳ Ｐゴシック"/>
        <family val="3"/>
      </rPr>
      <t>　Ｅ　10：15</t>
    </r>
    <r>
      <rPr>
        <b/>
        <sz val="10"/>
        <color indexed="8"/>
        <rFont val="ＭＳ Ｐゴシック"/>
        <family val="3"/>
      </rPr>
      <t>までに本部に出席を届ける</t>
    </r>
  </si>
  <si>
    <r>
      <t>↓</t>
    </r>
    <r>
      <rPr>
        <b/>
        <sz val="11"/>
        <color indexed="10"/>
        <rFont val="ＭＳ Ｐゴシック"/>
        <family val="3"/>
      </rPr>
      <t>やわらぎの郷</t>
    </r>
    <r>
      <rPr>
        <b/>
        <sz val="11"/>
        <color indexed="8"/>
        <rFont val="ＭＳ Ｐゴシック"/>
        <family val="3"/>
      </rPr>
      <t>　Ｆ　10：15</t>
    </r>
    <r>
      <rPr>
        <b/>
        <sz val="10"/>
        <color indexed="8"/>
        <rFont val="ＭＳ Ｐゴシック"/>
        <family val="3"/>
      </rPr>
      <t>までに本部に出席を届ける</t>
    </r>
  </si>
  <si>
    <t>Ｂ級＆　ＯＶ５５</t>
  </si>
  <si>
    <t>女子Ｂ級＆　ＯＶ55</t>
  </si>
  <si>
    <t>w</t>
  </si>
  <si>
    <t>o</t>
  </si>
  <si>
    <t>N</t>
  </si>
  <si>
    <t>S</t>
  </si>
  <si>
    <t>⑥</t>
  </si>
  <si>
    <t>⑥</t>
  </si>
  <si>
    <t>⑥</t>
  </si>
  <si>
    <t>⑥</t>
  </si>
  <si>
    <t>⑧</t>
  </si>
  <si>
    <t>杉山邦夫</t>
  </si>
  <si>
    <t>6-3</t>
  </si>
  <si>
    <t>6-1</t>
  </si>
  <si>
    <t>6-4</t>
  </si>
  <si>
    <t>6-2</t>
  </si>
  <si>
    <t>6-5</t>
  </si>
  <si>
    <t>⑥</t>
  </si>
  <si>
    <t>塩谷敦彦</t>
  </si>
  <si>
    <t>松本遼太郎</t>
  </si>
  <si>
    <t>6-4　6-5</t>
  </si>
  <si>
    <t>⑥</t>
  </si>
  <si>
    <t>6-2</t>
  </si>
  <si>
    <t>Ｒｅｔ．</t>
  </si>
  <si>
    <t>⑥</t>
  </si>
  <si>
    <t>平野優也</t>
  </si>
  <si>
    <t>猪飼尚輝</t>
  </si>
  <si>
    <t>片岡一寿</t>
  </si>
  <si>
    <t>6-0</t>
  </si>
  <si>
    <t>6-1</t>
  </si>
  <si>
    <t>第13回</t>
  </si>
  <si>
    <t>2017年</t>
  </si>
  <si>
    <t>（)</t>
  </si>
  <si>
    <t>（）</t>
  </si>
  <si>
    <t>第1３回</t>
  </si>
  <si>
    <t>6-2</t>
  </si>
  <si>
    <t>（）</t>
  </si>
  <si>
    <t>（)</t>
  </si>
  <si>
    <t>6-3</t>
  </si>
  <si>
    <t>4-3</t>
  </si>
  <si>
    <t>鍵谷浩太</t>
  </si>
  <si>
    <t>10-5　10-8</t>
  </si>
  <si>
    <t>4-1</t>
  </si>
  <si>
    <t>10-7</t>
  </si>
  <si>
    <t>西嶌達也</t>
  </si>
  <si>
    <t>10-4</t>
  </si>
  <si>
    <t>10-3</t>
  </si>
  <si>
    <t>5-10</t>
  </si>
  <si>
    <t>10-8</t>
  </si>
  <si>
    <t>女子Ｂ級　優勝　川上美弥子（Ｋテニスカレッジ）</t>
  </si>
  <si>
    <t>男子Ｂ級　優勝　奥村隆広（グリフィンズ）　　　　　　　　　　　準優勝　吉村　淳（うさかめ）</t>
  </si>
  <si>
    <t>女子Ａ級　優勝　伊藤牧子（グリフィンズ）　　　　　　　　　　　　準優勝　山口　千恵（一般）</t>
  </si>
  <si>
    <r>
      <t>男子Ａ級　優勝　平野優也（一般）　　　　　　　　　　　　　　　準優勝　久保</t>
    </r>
    <r>
      <rPr>
        <b/>
        <sz val="11"/>
        <color indexed="8"/>
        <rFont val="游ゴシック"/>
        <family val="3"/>
      </rPr>
      <t>侑暉（グリフィンズ）</t>
    </r>
  </si>
  <si>
    <t>３位　鍵谷浩太（グリフィンズ）　　　　　　　　　　　　　　　　４位　西嶌達也（ＴＤＣ）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</si>
</sst>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&quot;\0022#,##0;[Red]&quot;\00\2\2\-#,##0"/>
    <numFmt numFmtId="179" formatCode="0&quot;人&quot;"/>
    <numFmt numFmtId="180" formatCode="0_);[Red]\(0\)"/>
    <numFmt numFmtId="181" formatCode="#&quot;位&quot;"/>
    <numFmt numFmtId="182" formatCode="0&quot;勝&quot;"/>
    <numFmt numFmtId="183" formatCode="0&quot;敗&quot;"/>
    <numFmt numFmtId="184" formatCode="0.000"/>
  </numFmts>
  <fonts count="61"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16"/>
      <color indexed="10"/>
      <name val="ＭＳ Ｐゴシック"/>
      <family val="3"/>
    </font>
    <font>
      <b/>
      <sz val="24"/>
      <color indexed="8"/>
      <name val="ＭＳ Ｐゴシック"/>
      <family val="3"/>
    </font>
    <font>
      <b/>
      <u val="single"/>
      <sz val="1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7"/>
      <name val="ＭＳ Ｐゴシック"/>
      <family val="3"/>
    </font>
    <font>
      <b/>
      <sz val="36"/>
      <color indexed="8"/>
      <name val="ＭＳ Ｐゴシック"/>
      <family val="3"/>
    </font>
    <font>
      <b/>
      <sz val="36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7"/>
      <name val="ＭＳ Ｐゴシック"/>
      <family val="3"/>
    </font>
    <font>
      <b/>
      <sz val="9"/>
      <color indexed="17"/>
      <name val="ＭＳ Ｐゴシック"/>
      <family val="3"/>
    </font>
    <font>
      <b/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9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00B050"/>
      <name val="ＭＳ Ｐゴシック"/>
      <family val="3"/>
    </font>
    <font>
      <b/>
      <sz val="12"/>
      <color theme="1"/>
      <name val="ＭＳ Ｐゴシック"/>
      <family val="3"/>
    </font>
    <font>
      <b/>
      <sz val="10"/>
      <color rgb="FFFF0000"/>
      <name val="ＭＳ Ｐゴシック"/>
      <family val="3"/>
    </font>
    <font>
      <b/>
      <sz val="10"/>
      <color rgb="FF00B050"/>
      <name val="ＭＳ Ｐゴシック"/>
      <family val="3"/>
    </font>
    <font>
      <b/>
      <sz val="9"/>
      <color rgb="FF00B050"/>
      <name val="ＭＳ Ｐゴシック"/>
      <family val="3"/>
    </font>
    <font>
      <b/>
      <sz val="36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tted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1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indexed="1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>
        <color rgb="FFFF0000"/>
      </right>
      <top style="medium">
        <color indexed="10"/>
      </top>
      <bottom>
        <color indexed="63"/>
      </bottom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medium">
        <color rgb="FFFF0000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92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32" fillId="3" borderId="0" applyNumberFormat="0" applyBorder="0" applyAlignment="0" applyProtection="0"/>
    <xf numFmtId="0" fontId="31" fillId="23" borderId="4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7" fontId="50" fillId="0" borderId="0" applyFont="0" applyFill="0" applyBorder="0" applyAlignment="0" applyProtection="0"/>
    <xf numFmtId="0" fontId="25" fillId="0" borderId="5" applyNumberFormat="0" applyFill="0" applyAlignment="0" applyProtection="0"/>
    <xf numFmtId="0" fontId="20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2" fillId="23" borderId="9" applyNumberFormat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50" fillId="0" borderId="0" applyFont="0" applyFill="0" applyBorder="0" applyAlignment="0" applyProtection="0"/>
    <xf numFmtId="6" fontId="0" fillId="0" borderId="0" applyProtection="0">
      <alignment vertical="center"/>
    </xf>
    <xf numFmtId="178" fontId="2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1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53">
    <xf numFmtId="0" fontId="0" fillId="0" borderId="0" xfId="0" applyAlignment="1">
      <alignment vertical="center"/>
    </xf>
    <xf numFmtId="0" fontId="1" fillId="0" borderId="0" xfId="83" applyNumberFormat="1" applyFont="1" applyFill="1" applyBorder="1" applyAlignment="1">
      <alignment vertical="center"/>
    </xf>
    <xf numFmtId="0" fontId="3" fillId="0" borderId="0" xfId="89" applyFont="1">
      <alignment vertical="center"/>
      <protection/>
    </xf>
    <xf numFmtId="0" fontId="1" fillId="0" borderId="0" xfId="89" applyFont="1">
      <alignment vertical="center"/>
      <protection/>
    </xf>
    <xf numFmtId="0" fontId="3" fillId="0" borderId="0" xfId="73" applyNumberFormat="1" applyFont="1" applyFill="1" applyBorder="1" applyAlignment="1">
      <alignment/>
    </xf>
    <xf numFmtId="0" fontId="0" fillId="0" borderId="0" xfId="73" applyNumberFormat="1" applyFont="1" applyFill="1" applyBorder="1" applyAlignment="1">
      <alignment/>
    </xf>
    <xf numFmtId="0" fontId="1" fillId="0" borderId="0" xfId="83" applyNumberFormat="1" applyFont="1" applyFill="1" applyBorder="1" applyAlignment="1">
      <alignment horizontal="right" vertical="center"/>
    </xf>
    <xf numFmtId="179" fontId="1" fillId="0" borderId="0" xfId="83" applyNumberFormat="1" applyFont="1" applyFill="1" applyBorder="1" applyAlignment="1">
      <alignment vertical="center"/>
    </xf>
    <xf numFmtId="0" fontId="3" fillId="0" borderId="0" xfId="83" applyNumberFormat="1" applyFont="1" applyFill="1" applyBorder="1" applyAlignment="1">
      <alignment vertical="center"/>
    </xf>
    <xf numFmtId="0" fontId="3" fillId="0" borderId="0" xfId="8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6" fillId="0" borderId="0" xfId="83" applyNumberFormat="1" applyFont="1" applyFill="1" applyBorder="1" applyAlignment="1">
      <alignment horizontal="left" vertical="center"/>
    </xf>
    <xf numFmtId="0" fontId="3" fillId="0" borderId="0" xfId="83" applyNumberFormat="1" applyFont="1" applyFill="1" applyBorder="1" applyAlignment="1">
      <alignment horizontal="left" vertical="center"/>
    </xf>
    <xf numFmtId="0" fontId="5" fillId="0" borderId="0" xfId="83" applyNumberFormat="1" applyFont="1" applyFill="1" applyBorder="1" applyAlignment="1">
      <alignment vertical="center"/>
    </xf>
    <xf numFmtId="0" fontId="3" fillId="0" borderId="0" xfId="89" applyFont="1" applyBorder="1">
      <alignment vertical="center"/>
      <protection/>
    </xf>
    <xf numFmtId="0" fontId="1" fillId="0" borderId="0" xfId="84" applyNumberFormat="1" applyFont="1" applyFill="1" applyBorder="1" applyAlignment="1">
      <alignment vertical="center"/>
    </xf>
    <xf numFmtId="0" fontId="3" fillId="0" borderId="0" xfId="75" applyNumberFormat="1" applyFont="1" applyFill="1" applyBorder="1" applyAlignment="1">
      <alignment vertical="center"/>
    </xf>
    <xf numFmtId="179" fontId="1" fillId="0" borderId="0" xfId="84" applyNumberFormat="1" applyFont="1" applyFill="1" applyBorder="1" applyAlignment="1">
      <alignment vertical="center"/>
    </xf>
    <xf numFmtId="10" fontId="1" fillId="0" borderId="0" xfId="84" applyNumberFormat="1" applyFont="1" applyFill="1" applyBorder="1" applyAlignment="1">
      <alignment vertical="center"/>
    </xf>
    <xf numFmtId="0" fontId="3" fillId="0" borderId="0" xfId="76" applyFont="1" applyBorder="1">
      <alignment vertical="center"/>
      <protection/>
    </xf>
    <xf numFmtId="0" fontId="3" fillId="0" borderId="0" xfId="89" applyFont="1" applyFill="1">
      <alignment vertical="center"/>
      <protection/>
    </xf>
    <xf numFmtId="0" fontId="5" fillId="0" borderId="0" xfId="89" applyFont="1">
      <alignment vertical="center"/>
      <protection/>
    </xf>
    <xf numFmtId="0" fontId="1" fillId="0" borderId="0" xfId="83" applyNumberFormat="1" applyFont="1" applyFill="1" applyBorder="1" applyAlignment="1">
      <alignment horizontal="center" vertical="center"/>
    </xf>
    <xf numFmtId="10" fontId="1" fillId="0" borderId="0" xfId="8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83" applyNumberFormat="1" applyFont="1" applyFill="1" applyBorder="1" applyAlignment="1">
      <alignment horizontal="right" vertical="center"/>
    </xf>
    <xf numFmtId="0" fontId="5" fillId="0" borderId="0" xfId="83" applyNumberFormat="1" applyFont="1" applyFill="1" applyBorder="1" applyAlignment="1">
      <alignment horizontal="left" vertical="center"/>
    </xf>
    <xf numFmtId="0" fontId="1" fillId="0" borderId="0" xfId="84" applyNumberFormat="1" applyFont="1" applyFill="1" applyBorder="1" applyAlignment="1">
      <alignment horizontal="right" vertical="center"/>
    </xf>
    <xf numFmtId="0" fontId="3" fillId="0" borderId="0" xfId="89" applyNumberFormat="1" applyFont="1" applyFill="1" applyBorder="1" applyAlignment="1">
      <alignment horizontal="right"/>
      <protection/>
    </xf>
    <xf numFmtId="0" fontId="5" fillId="0" borderId="0" xfId="76" applyFont="1" applyBorder="1">
      <alignment vertical="center"/>
      <protection/>
    </xf>
    <xf numFmtId="10" fontId="1" fillId="0" borderId="0" xfId="83" applyNumberFormat="1" applyFont="1" applyFill="1" applyBorder="1" applyAlignment="1">
      <alignment vertical="center"/>
    </xf>
    <xf numFmtId="0" fontId="3" fillId="0" borderId="0" xfId="83" applyNumberFormat="1" applyFont="1" applyFill="1" applyBorder="1" applyAlignment="1">
      <alignment horizontal="left" vertical="center" shrinkToFit="1"/>
    </xf>
    <xf numFmtId="0" fontId="5" fillId="0" borderId="0" xfId="83" applyNumberFormat="1" applyFont="1" applyFill="1" applyBorder="1" applyAlignment="1">
      <alignment horizontal="left" vertical="center" shrinkToFit="1"/>
    </xf>
    <xf numFmtId="0" fontId="1" fillId="0" borderId="0" xfId="83" applyNumberFormat="1" applyFont="1" applyFill="1" applyBorder="1" applyAlignment="1">
      <alignment horizontal="left" vertical="center"/>
    </xf>
    <xf numFmtId="0" fontId="1" fillId="0" borderId="0" xfId="83" applyNumberFormat="1" applyFont="1" applyFill="1" applyBorder="1" applyAlignment="1">
      <alignment horizontal="left" vertical="center" shrinkToFit="1"/>
    </xf>
    <xf numFmtId="0" fontId="5" fillId="0" borderId="0" xfId="73" applyNumberFormat="1" applyFont="1" applyFill="1" applyBorder="1" applyAlignment="1">
      <alignment/>
    </xf>
    <xf numFmtId="0" fontId="1" fillId="0" borderId="0" xfId="73" applyNumberFormat="1" applyFont="1" applyFill="1" applyBorder="1" applyAlignment="1">
      <alignment/>
    </xf>
    <xf numFmtId="0" fontId="1" fillId="0" borderId="0" xfId="88" applyFont="1" applyFill="1" applyBorder="1">
      <alignment vertical="center"/>
      <protection/>
    </xf>
    <xf numFmtId="0" fontId="1" fillId="0" borderId="0" xfId="88" applyFont="1" applyBorder="1">
      <alignment vertical="center"/>
      <protection/>
    </xf>
    <xf numFmtId="0" fontId="1" fillId="0" borderId="0" xfId="0" applyNumberFormat="1" applyFont="1" applyFill="1" applyBorder="1" applyAlignment="1">
      <alignment/>
    </xf>
    <xf numFmtId="0" fontId="5" fillId="0" borderId="0" xfId="73" applyNumberFormat="1" applyFont="1" applyFill="1" applyBorder="1" applyAlignment="1">
      <alignment vertical="center"/>
    </xf>
    <xf numFmtId="0" fontId="1" fillId="0" borderId="0" xfId="83" applyNumberFormat="1" applyFont="1" applyFill="1" applyAlignment="1">
      <alignment vertical="center"/>
    </xf>
    <xf numFmtId="0" fontId="3" fillId="0" borderId="0" xfId="73" applyNumberFormat="1" applyFont="1" applyFill="1" applyBorder="1" applyAlignment="1">
      <alignment vertical="center"/>
    </xf>
    <xf numFmtId="0" fontId="1" fillId="0" borderId="0" xfId="73" applyNumberFormat="1" applyFont="1" applyFill="1" applyBorder="1" applyAlignment="1">
      <alignment vertical="center"/>
    </xf>
    <xf numFmtId="0" fontId="7" fillId="0" borderId="0" xfId="83" applyNumberFormat="1" applyFont="1" applyFill="1" applyBorder="1" applyAlignment="1">
      <alignment vertical="center"/>
    </xf>
    <xf numFmtId="0" fontId="6" fillId="0" borderId="0" xfId="83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83" applyNumberFormat="1" applyFont="1" applyFill="1" applyBorder="1" applyAlignment="1">
      <alignment vertical="center"/>
    </xf>
    <xf numFmtId="0" fontId="9" fillId="0" borderId="0" xfId="83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left" vertical="center"/>
    </xf>
    <xf numFmtId="0" fontId="51" fillId="0" borderId="0" xfId="83" applyNumberFormat="1" applyFont="1" applyFill="1" applyBorder="1" applyAlignment="1">
      <alignment vertical="center"/>
    </xf>
    <xf numFmtId="0" fontId="10" fillId="0" borderId="0" xfId="83" applyNumberFormat="1" applyFont="1" applyFill="1" applyBorder="1" applyAlignment="1">
      <alignment vertical="center"/>
    </xf>
    <xf numFmtId="0" fontId="11" fillId="0" borderId="0" xfId="85" applyFont="1" applyBorder="1">
      <alignment/>
      <protection/>
    </xf>
    <xf numFmtId="0" fontId="1" fillId="0" borderId="0" xfId="85" applyFont="1" applyBorder="1">
      <alignment/>
      <protection/>
    </xf>
    <xf numFmtId="0" fontId="1" fillId="0" borderId="0" xfId="86" applyNumberFormat="1" applyFont="1" applyFill="1" applyBorder="1" applyAlignment="1">
      <alignment/>
    </xf>
    <xf numFmtId="0" fontId="5" fillId="0" borderId="0" xfId="86" applyNumberFormat="1" applyFont="1" applyFill="1" applyBorder="1" applyAlignment="1">
      <alignment/>
    </xf>
    <xf numFmtId="0" fontId="3" fillId="0" borderId="0" xfId="73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77" applyNumberFormat="1" applyFont="1" applyFill="1" applyBorder="1" applyAlignment="1">
      <alignment horizontal="right"/>
      <protection/>
    </xf>
    <xf numFmtId="0" fontId="3" fillId="0" borderId="0" xfId="79" applyNumberFormat="1" applyFont="1" applyFill="1" applyBorder="1" applyAlignment="1">
      <alignment/>
      <protection/>
    </xf>
    <xf numFmtId="0" fontId="3" fillId="0" borderId="0" xfId="79" applyFont="1">
      <alignment vertical="center"/>
      <protection/>
    </xf>
    <xf numFmtId="0" fontId="3" fillId="0" borderId="0" xfId="81" applyNumberFormat="1" applyFont="1" applyFill="1" applyBorder="1" applyAlignment="1">
      <alignment vertical="center"/>
      <protection/>
    </xf>
    <xf numFmtId="0" fontId="3" fillId="0" borderId="0" xfId="81" applyFont="1" applyFill="1" applyBorder="1">
      <alignment vertical="center"/>
      <protection/>
    </xf>
    <xf numFmtId="0" fontId="3" fillId="0" borderId="0" xfId="81" applyFont="1">
      <alignment vertical="center"/>
      <protection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73" applyNumberFormat="1" applyFont="1" applyFill="1" applyBorder="1" applyAlignment="1">
      <alignment horizontal="center" vertical="center"/>
    </xf>
    <xf numFmtId="0" fontId="14" fillId="0" borderId="0" xfId="77" applyFont="1" applyBorder="1" applyAlignment="1">
      <alignment horizontal="center" vertical="center"/>
      <protection/>
    </xf>
    <xf numFmtId="0" fontId="3" fillId="0" borderId="0" xfId="77" applyNumberFormat="1" applyFont="1" applyFill="1" applyBorder="1" applyAlignment="1">
      <alignment horizontal="left"/>
      <protection/>
    </xf>
    <xf numFmtId="0" fontId="14" fillId="0" borderId="0" xfId="77" applyFont="1" applyFill="1" applyBorder="1" applyAlignment="1">
      <alignment horizontal="center" vertical="center"/>
      <protection/>
    </xf>
    <xf numFmtId="0" fontId="3" fillId="0" borderId="0" xfId="77" applyFont="1" applyBorder="1" applyAlignment="1">
      <alignment horizontal="left" vertical="center"/>
      <protection/>
    </xf>
    <xf numFmtId="0" fontId="14" fillId="0" borderId="0" xfId="83" applyNumberFormat="1" applyFont="1" applyFill="1" applyBorder="1" applyAlignment="1">
      <alignment horizontal="center" vertical="center"/>
    </xf>
    <xf numFmtId="0" fontId="3" fillId="0" borderId="0" xfId="65" applyFont="1" applyAlignment="1">
      <alignment horizontal="left"/>
      <protection/>
    </xf>
    <xf numFmtId="0" fontId="3" fillId="0" borderId="0" xfId="77" applyFont="1" applyFill="1" applyBorder="1" applyAlignment="1">
      <alignment horizontal="left" vertical="center"/>
      <protection/>
    </xf>
    <xf numFmtId="0" fontId="3" fillId="0" borderId="0" xfId="88" applyFont="1" applyFill="1" applyBorder="1">
      <alignment vertical="center"/>
      <protection/>
    </xf>
    <xf numFmtId="0" fontId="3" fillId="0" borderId="0" xfId="79" applyFont="1" applyFill="1">
      <alignment vertical="center"/>
      <protection/>
    </xf>
    <xf numFmtId="0" fontId="13" fillId="0" borderId="0" xfId="65" applyNumberFormat="1" applyFont="1" applyFill="1" applyBorder="1" applyAlignment="1">
      <alignment horizontal="left"/>
      <protection/>
    </xf>
    <xf numFmtId="0" fontId="5" fillId="0" borderId="0" xfId="65" applyNumberFormat="1" applyFont="1" applyFill="1" applyBorder="1" applyAlignment="1">
      <alignment horizontal="left"/>
      <protection/>
    </xf>
    <xf numFmtId="0" fontId="3" fillId="0" borderId="0" xfId="65" applyFont="1">
      <alignment vertical="center"/>
      <protection/>
    </xf>
    <xf numFmtId="0" fontId="5" fillId="0" borderId="0" xfId="79" applyFont="1" applyFill="1">
      <alignment vertical="center"/>
      <protection/>
    </xf>
    <xf numFmtId="49" fontId="1" fillId="0" borderId="0" xfId="83" applyNumberFormat="1" applyFont="1" applyFill="1" applyBorder="1" applyAlignment="1">
      <alignment vertical="center"/>
    </xf>
    <xf numFmtId="0" fontId="3" fillId="0" borderId="0" xfId="79" applyFont="1" applyAlignment="1">
      <alignment horizontal="center" vertical="center"/>
      <protection/>
    </xf>
    <xf numFmtId="0" fontId="5" fillId="0" borderId="0" xfId="77" applyNumberFormat="1" applyFont="1" applyFill="1" applyBorder="1" applyAlignment="1">
      <alignment horizontal="left"/>
      <protection/>
    </xf>
    <xf numFmtId="0" fontId="3" fillId="0" borderId="0" xfId="65" applyFont="1" applyAlignment="1">
      <alignment horizontal="center" vertical="center"/>
      <protection/>
    </xf>
    <xf numFmtId="0" fontId="5" fillId="0" borderId="0" xfId="77" applyFont="1" applyFill="1" applyBorder="1" applyAlignment="1">
      <alignment horizontal="left" vertical="center"/>
      <protection/>
    </xf>
    <xf numFmtId="0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 applyProtection="1">
      <alignment vertical="center" shrinkToFit="1"/>
      <protection locked="0"/>
    </xf>
    <xf numFmtId="0" fontId="3" fillId="0" borderId="12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 applyProtection="1">
      <alignment vertical="center" shrinkToFit="1"/>
      <protection locked="0"/>
    </xf>
    <xf numFmtId="0" fontId="3" fillId="0" borderId="12" xfId="0" applyNumberFormat="1" applyFont="1" applyFill="1" applyBorder="1" applyAlignment="1" applyProtection="1">
      <alignment vertical="center" shrinkToFit="1"/>
      <protection locked="0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vertical="center" shrinkToFit="1"/>
    </xf>
    <xf numFmtId="0" fontId="3" fillId="0" borderId="19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horizontal="left" vertical="center" shrinkToFit="1"/>
    </xf>
    <xf numFmtId="2" fontId="3" fillId="0" borderId="0" xfId="0" applyNumberFormat="1" applyFont="1" applyFill="1" applyBorder="1" applyAlignment="1">
      <alignment horizontal="center" vertical="center" shrinkToFit="1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0" fontId="3" fillId="0" borderId="20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0" fontId="3" fillId="0" borderId="23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vertical="center" shrinkToFit="1"/>
    </xf>
    <xf numFmtId="0" fontId="3" fillId="0" borderId="24" xfId="0" applyNumberFormat="1" applyFont="1" applyFill="1" applyBorder="1" applyAlignment="1">
      <alignment vertical="center" shrinkToFit="1"/>
    </xf>
    <xf numFmtId="0" fontId="3" fillId="0" borderId="25" xfId="0" applyNumberFormat="1" applyFont="1" applyFill="1" applyBorder="1" applyAlignment="1">
      <alignment vertical="center" shrinkToFit="1"/>
    </xf>
    <xf numFmtId="181" fontId="3" fillId="0" borderId="14" xfId="0" applyNumberFormat="1" applyFont="1" applyFill="1" applyBorder="1" applyAlignment="1">
      <alignment horizontal="right" vertical="center" shrinkToFit="1"/>
    </xf>
    <xf numFmtId="0" fontId="3" fillId="0" borderId="11" xfId="0" applyNumberFormat="1" applyFont="1" applyFill="1" applyBorder="1" applyAlignment="1">
      <alignment vertical="center" shrinkToFit="1"/>
    </xf>
    <xf numFmtId="0" fontId="0" fillId="0" borderId="24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2" fontId="3" fillId="0" borderId="14" xfId="0" applyNumberFormat="1" applyFont="1" applyFill="1" applyBorder="1" applyAlignment="1">
      <alignment horizontal="center" vertical="center" shrinkToFit="1"/>
    </xf>
    <xf numFmtId="181" fontId="3" fillId="0" borderId="14" xfId="0" applyNumberFormat="1" applyFont="1" applyFill="1" applyBorder="1" applyAlignment="1">
      <alignment horizontal="right" vertical="center"/>
    </xf>
    <xf numFmtId="0" fontId="3" fillId="0" borderId="26" xfId="0" applyNumberFormat="1" applyFont="1" applyFill="1" applyBorder="1" applyAlignment="1">
      <alignment vertical="center" shrinkToFit="1"/>
    </xf>
    <xf numFmtId="0" fontId="3" fillId="0" borderId="27" xfId="0" applyNumberFormat="1" applyFont="1" applyFill="1" applyBorder="1" applyAlignment="1" applyProtection="1">
      <alignment vertical="center" shrinkToFit="1"/>
      <protection locked="0"/>
    </xf>
    <xf numFmtId="0" fontId="3" fillId="0" borderId="21" xfId="0" applyNumberFormat="1" applyFont="1" applyFill="1" applyBorder="1" applyAlignment="1">
      <alignment vertical="center" shrinkToFit="1"/>
    </xf>
    <xf numFmtId="0" fontId="0" fillId="0" borderId="17" xfId="0" applyNumberFormat="1" applyFont="1" applyFill="1" applyBorder="1" applyAlignment="1">
      <alignment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vertical="center" shrinkToFit="1"/>
    </xf>
    <xf numFmtId="0" fontId="3" fillId="0" borderId="14" xfId="0" applyNumberFormat="1" applyFont="1" applyFill="1" applyBorder="1" applyAlignment="1">
      <alignment horizontal="left" vertical="center" shrinkToFit="1"/>
    </xf>
    <xf numFmtId="0" fontId="3" fillId="0" borderId="20" xfId="0" applyNumberFormat="1" applyFont="1" applyFill="1" applyBorder="1" applyAlignment="1">
      <alignment horizontal="left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2" fontId="3" fillId="0" borderId="20" xfId="0" applyNumberFormat="1" applyFont="1" applyFill="1" applyBorder="1" applyAlignment="1">
      <alignment horizontal="center" vertical="center" shrinkToFit="1"/>
    </xf>
    <xf numFmtId="181" fontId="3" fillId="0" borderId="20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vertical="center" shrinkToFit="1"/>
      <protection locked="0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1" fillId="0" borderId="0" xfId="0" applyNumberFormat="1" applyFont="1" applyFill="1" applyBorder="1" applyAlignment="1">
      <alignment/>
    </xf>
    <xf numFmtId="0" fontId="52" fillId="0" borderId="0" xfId="89" applyFont="1" applyFill="1">
      <alignment vertical="center"/>
      <protection/>
    </xf>
    <xf numFmtId="0" fontId="1" fillId="0" borderId="0" xfId="89" applyFont="1" applyFill="1">
      <alignment vertical="center"/>
      <protection/>
    </xf>
    <xf numFmtId="0" fontId="5" fillId="0" borderId="0" xfId="71" applyFont="1" applyBorder="1">
      <alignment vertical="center"/>
      <protection/>
    </xf>
    <xf numFmtId="0" fontId="5" fillId="0" borderId="0" xfId="0" applyFont="1" applyAlignment="1">
      <alignment vertical="center"/>
    </xf>
    <xf numFmtId="0" fontId="3" fillId="0" borderId="0" xfId="71" applyFont="1" applyFill="1" applyBorder="1">
      <alignment vertical="center"/>
      <protection/>
    </xf>
    <xf numFmtId="0" fontId="5" fillId="0" borderId="0" xfId="71" applyFont="1" applyFill="1" applyBorder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71" applyFont="1" applyBorder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73" applyNumberFormat="1" applyFont="1" applyFill="1" applyBorder="1" applyAlignment="1">
      <alignment/>
    </xf>
    <xf numFmtId="0" fontId="5" fillId="0" borderId="0" xfId="74" applyNumberFormat="1" applyFont="1" applyFill="1" applyBorder="1" applyAlignment="1">
      <alignment/>
    </xf>
    <xf numFmtId="0" fontId="0" fillId="0" borderId="0" xfId="74" applyNumberFormat="1" applyFont="1" applyFill="1" applyBorder="1" applyAlignment="1">
      <alignment/>
    </xf>
    <xf numFmtId="0" fontId="51" fillId="0" borderId="0" xfId="83" applyNumberFormat="1" applyFont="1" applyFill="1" applyBorder="1" applyAlignment="1">
      <alignment horizontal="left" vertical="center" shrinkToFit="1"/>
    </xf>
    <xf numFmtId="0" fontId="3" fillId="0" borderId="0" xfId="74" applyNumberFormat="1" applyFont="1" applyFill="1" applyBorder="1" applyAlignment="1">
      <alignment/>
    </xf>
    <xf numFmtId="0" fontId="51" fillId="0" borderId="0" xfId="74" applyNumberFormat="1" applyFont="1" applyFill="1" applyBorder="1" applyAlignment="1">
      <alignment vertical="center"/>
    </xf>
    <xf numFmtId="0" fontId="1" fillId="0" borderId="0" xfId="82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3" fillId="0" borderId="0" xfId="83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82" applyFont="1" applyBorder="1">
      <alignment vertical="center"/>
    </xf>
    <xf numFmtId="0" fontId="5" fillId="0" borderId="0" xfId="34" applyFont="1" applyBorder="1">
      <alignment vertical="center"/>
      <protection/>
    </xf>
    <xf numFmtId="0" fontId="3" fillId="0" borderId="0" xfId="82" applyFont="1" applyBorder="1">
      <alignment vertical="center"/>
    </xf>
    <xf numFmtId="0" fontId="5" fillId="0" borderId="0" xfId="82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82" applyFont="1" applyFill="1" applyBorder="1">
      <alignment vertical="center"/>
    </xf>
    <xf numFmtId="0" fontId="1" fillId="0" borderId="0" xfId="34" applyFont="1" applyBorder="1">
      <alignment vertical="center"/>
      <protection/>
    </xf>
    <xf numFmtId="0" fontId="1" fillId="0" borderId="0" xfId="82" applyFont="1">
      <alignment vertical="center"/>
    </xf>
    <xf numFmtId="0" fontId="3" fillId="0" borderId="0" xfId="82" applyFont="1" applyFill="1" applyBorder="1">
      <alignment vertical="center"/>
    </xf>
    <xf numFmtId="0" fontId="3" fillId="0" borderId="0" xfId="34" applyFont="1" applyFill="1" applyBorder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1" fillId="25" borderId="0" xfId="83" applyNumberFormat="1" applyFont="1" applyFill="1" applyBorder="1" applyAlignment="1">
      <alignment vertical="center"/>
    </xf>
    <xf numFmtId="0" fontId="1" fillId="25" borderId="0" xfId="0" applyFont="1" applyFill="1" applyAlignment="1">
      <alignment vertical="center"/>
    </xf>
    <xf numFmtId="0" fontId="1" fillId="25" borderId="0" xfId="83" applyNumberFormat="1" applyFont="1" applyFill="1" applyBorder="1" applyAlignment="1">
      <alignment horizontal="center" vertical="center"/>
    </xf>
    <xf numFmtId="0" fontId="1" fillId="25" borderId="0" xfId="83" applyNumberFormat="1" applyFont="1" applyFill="1" applyBorder="1" applyAlignment="1">
      <alignment horizontal="right" vertical="center"/>
    </xf>
    <xf numFmtId="0" fontId="52" fillId="0" borderId="0" xfId="83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9" xfId="83" applyNumberFormat="1" applyFont="1" applyFill="1" applyBorder="1" applyAlignment="1">
      <alignment vertical="center"/>
    </xf>
    <xf numFmtId="0" fontId="1" fillId="0" borderId="16" xfId="83" applyNumberFormat="1" applyFont="1" applyFill="1" applyBorder="1" applyAlignment="1">
      <alignment vertical="center"/>
    </xf>
    <xf numFmtId="0" fontId="3" fillId="0" borderId="0" xfId="74" applyNumberFormat="1" applyFont="1" applyFill="1" applyBorder="1" applyAlignment="1">
      <alignment vertical="center"/>
    </xf>
    <xf numFmtId="0" fontId="51" fillId="0" borderId="0" xfId="83" applyNumberFormat="1" applyFont="1" applyFill="1" applyBorder="1" applyAlignment="1">
      <alignment horizontal="left" vertical="center"/>
    </xf>
    <xf numFmtId="0" fontId="51" fillId="0" borderId="19" xfId="83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79" applyFont="1">
      <alignment vertical="center"/>
      <protection/>
    </xf>
    <xf numFmtId="0" fontId="3" fillId="0" borderId="0" xfId="71" applyFont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left" vertical="center"/>
      <protection/>
    </xf>
    <xf numFmtId="0" fontId="3" fillId="0" borderId="0" xfId="71" applyFont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51" fillId="0" borderId="0" xfId="77" applyNumberFormat="1" applyFont="1" applyFill="1" applyBorder="1" applyAlignment="1">
      <alignment horizontal="left"/>
      <protection/>
    </xf>
    <xf numFmtId="0" fontId="35" fillId="0" borderId="0" xfId="0" applyNumberFormat="1" applyFont="1" applyFill="1" applyBorder="1" applyAlignment="1">
      <alignment vertical="center" shrinkToFit="1"/>
    </xf>
    <xf numFmtId="0" fontId="36" fillId="0" borderId="0" xfId="0" applyNumberFormat="1" applyFont="1" applyFill="1" applyBorder="1" applyAlignment="1">
      <alignment vertical="center" shrinkToFit="1"/>
    </xf>
    <xf numFmtId="181" fontId="3" fillId="0" borderId="10" xfId="0" applyNumberFormat="1" applyFont="1" applyFill="1" applyBorder="1" applyAlignment="1">
      <alignment horizontal="right" vertical="center"/>
    </xf>
    <xf numFmtId="183" fontId="7" fillId="0" borderId="26" xfId="0" applyNumberFormat="1" applyFont="1" applyFill="1" applyBorder="1" applyAlignment="1">
      <alignment horizontal="left" vertical="center" shrinkToFit="1"/>
    </xf>
    <xf numFmtId="181" fontId="3" fillId="0" borderId="26" xfId="0" applyNumberFormat="1" applyFont="1" applyFill="1" applyBorder="1" applyAlignment="1">
      <alignment horizontal="right" vertical="center"/>
    </xf>
    <xf numFmtId="0" fontId="1" fillId="0" borderId="0" xfId="87" applyFont="1">
      <alignment vertical="center"/>
      <protection/>
    </xf>
    <xf numFmtId="0" fontId="40" fillId="0" borderId="0" xfId="87" applyFont="1">
      <alignment vertical="center"/>
      <protection/>
    </xf>
    <xf numFmtId="0" fontId="37" fillId="0" borderId="0" xfId="87" applyFont="1">
      <alignment vertical="center"/>
      <protection/>
    </xf>
    <xf numFmtId="0" fontId="1" fillId="0" borderId="28" xfId="87" applyFont="1" applyBorder="1">
      <alignment vertical="center"/>
      <protection/>
    </xf>
    <xf numFmtId="0" fontId="1" fillId="0" borderId="29" xfId="87" applyFont="1" applyBorder="1">
      <alignment vertical="center"/>
      <protection/>
    </xf>
    <xf numFmtId="0" fontId="41" fillId="0" borderId="30" xfId="87" applyFont="1" applyBorder="1">
      <alignment vertical="center"/>
      <protection/>
    </xf>
    <xf numFmtId="0" fontId="1" fillId="0" borderId="31" xfId="87" applyFont="1" applyBorder="1" applyAlignment="1">
      <alignment horizontal="center" vertical="center"/>
      <protection/>
    </xf>
    <xf numFmtId="0" fontId="1" fillId="0" borderId="0" xfId="87" applyFont="1" applyBorder="1">
      <alignment vertical="center"/>
      <protection/>
    </xf>
    <xf numFmtId="0" fontId="1" fillId="0" borderId="32" xfId="87" applyFont="1" applyBorder="1" applyAlignment="1">
      <alignment horizontal="center" vertical="center"/>
      <protection/>
    </xf>
    <xf numFmtId="0" fontId="1" fillId="0" borderId="33" xfId="87" applyFont="1" applyBorder="1" applyAlignment="1">
      <alignment horizontal="center" vertical="center"/>
      <protection/>
    </xf>
    <xf numFmtId="0" fontId="1" fillId="0" borderId="34" xfId="87" applyFont="1" applyBorder="1" applyAlignment="1">
      <alignment horizontal="center" vertical="center"/>
      <protection/>
    </xf>
    <xf numFmtId="0" fontId="1" fillId="0" borderId="35" xfId="87" applyFont="1" applyBorder="1">
      <alignment vertical="center"/>
      <protection/>
    </xf>
    <xf numFmtId="0" fontId="1" fillId="0" borderId="31" xfId="87" applyFont="1" applyBorder="1">
      <alignment vertical="center"/>
      <protection/>
    </xf>
    <xf numFmtId="0" fontId="1" fillId="0" borderId="36" xfId="87" applyFont="1" applyBorder="1">
      <alignment vertical="center"/>
      <protection/>
    </xf>
    <xf numFmtId="0" fontId="1" fillId="0" borderId="37" xfId="87" applyFont="1" applyBorder="1">
      <alignment vertical="center"/>
      <protection/>
    </xf>
    <xf numFmtId="0" fontId="1" fillId="0" borderId="10" xfId="87" applyFont="1" applyBorder="1">
      <alignment vertical="center"/>
      <protection/>
    </xf>
    <xf numFmtId="0" fontId="1" fillId="0" borderId="38" xfId="87" applyFont="1" applyBorder="1">
      <alignment vertical="center"/>
      <protection/>
    </xf>
    <xf numFmtId="0" fontId="1" fillId="0" borderId="39" xfId="87" applyFont="1" applyBorder="1">
      <alignment vertical="center"/>
      <protection/>
    </xf>
    <xf numFmtId="0" fontId="1" fillId="0" borderId="40" xfId="87" applyFont="1" applyBorder="1">
      <alignment vertical="center"/>
      <protection/>
    </xf>
    <xf numFmtId="0" fontId="1" fillId="0" borderId="41" xfId="87" applyFont="1" applyBorder="1">
      <alignment vertical="center"/>
      <protection/>
    </xf>
    <xf numFmtId="56" fontId="1" fillId="0" borderId="36" xfId="87" applyNumberFormat="1" applyFont="1" applyBorder="1">
      <alignment vertical="center"/>
      <protection/>
    </xf>
    <xf numFmtId="0" fontId="1" fillId="0" borderId="42" xfId="87" applyFont="1" applyBorder="1">
      <alignment vertical="center"/>
      <protection/>
    </xf>
    <xf numFmtId="0" fontId="1" fillId="0" borderId="43" xfId="87" applyFont="1" applyBorder="1">
      <alignment vertical="center"/>
      <protection/>
    </xf>
    <xf numFmtId="0" fontId="3" fillId="0" borderId="35" xfId="87" applyFont="1" applyBorder="1">
      <alignment vertical="center"/>
      <protection/>
    </xf>
    <xf numFmtId="56" fontId="3" fillId="0" borderId="36" xfId="87" applyNumberFormat="1" applyFont="1" applyBorder="1">
      <alignment vertical="center"/>
      <protection/>
    </xf>
    <xf numFmtId="0" fontId="3" fillId="0" borderId="42" xfId="87" applyFont="1" applyBorder="1">
      <alignment vertical="center"/>
      <protection/>
    </xf>
    <xf numFmtId="0" fontId="3" fillId="0" borderId="0" xfId="87" applyFont="1">
      <alignment vertical="center"/>
      <protection/>
    </xf>
    <xf numFmtId="0" fontId="3" fillId="0" borderId="38" xfId="87" applyFont="1" applyBorder="1">
      <alignment vertical="center"/>
      <protection/>
    </xf>
    <xf numFmtId="0" fontId="3" fillId="0" borderId="44" xfId="87" applyFont="1" applyBorder="1">
      <alignment vertical="center"/>
      <protection/>
    </xf>
    <xf numFmtId="0" fontId="3" fillId="0" borderId="0" xfId="87" applyFont="1" applyBorder="1">
      <alignment vertical="center"/>
      <protection/>
    </xf>
    <xf numFmtId="0" fontId="3" fillId="0" borderId="10" xfId="87" applyFont="1" applyBorder="1">
      <alignment vertical="center"/>
      <protection/>
    </xf>
    <xf numFmtId="0" fontId="3" fillId="0" borderId="45" xfId="87" applyFont="1" applyBorder="1">
      <alignment vertical="center"/>
      <protection/>
    </xf>
    <xf numFmtId="0" fontId="3" fillId="0" borderId="36" xfId="87" applyFont="1" applyBorder="1">
      <alignment vertical="center"/>
      <protection/>
    </xf>
    <xf numFmtId="56" fontId="3" fillId="0" borderId="38" xfId="87" applyNumberFormat="1" applyFont="1" applyBorder="1">
      <alignment vertical="center"/>
      <protection/>
    </xf>
    <xf numFmtId="56" fontId="14" fillId="0" borderId="36" xfId="87" applyNumberFormat="1" applyFont="1" applyBorder="1">
      <alignment vertical="center"/>
      <protection/>
    </xf>
    <xf numFmtId="0" fontId="5" fillId="0" borderId="0" xfId="87" applyFont="1">
      <alignment vertical="center"/>
      <protection/>
    </xf>
    <xf numFmtId="0" fontId="41" fillId="0" borderId="0" xfId="87" applyFont="1">
      <alignment vertical="center"/>
      <protection/>
    </xf>
    <xf numFmtId="0" fontId="1" fillId="0" borderId="46" xfId="87" applyFont="1" applyBorder="1" applyAlignment="1">
      <alignment horizontal="center" vertical="center"/>
      <protection/>
    </xf>
    <xf numFmtId="56" fontId="1" fillId="0" borderId="0" xfId="87" applyNumberFormat="1" applyFont="1" applyBorder="1">
      <alignment vertical="center"/>
      <protection/>
    </xf>
    <xf numFmtId="56" fontId="3" fillId="0" borderId="0" xfId="87" applyNumberFormat="1" applyFont="1">
      <alignment vertical="center"/>
      <protection/>
    </xf>
    <xf numFmtId="0" fontId="1" fillId="0" borderId="47" xfId="87" applyFont="1" applyBorder="1">
      <alignment vertical="center"/>
      <protection/>
    </xf>
    <xf numFmtId="56" fontId="3" fillId="0" borderId="47" xfId="87" applyNumberFormat="1" applyFont="1" applyBorder="1">
      <alignment vertical="center"/>
      <protection/>
    </xf>
    <xf numFmtId="56" fontId="14" fillId="0" borderId="31" xfId="87" applyNumberFormat="1" applyFont="1" applyBorder="1">
      <alignment vertical="center"/>
      <protection/>
    </xf>
    <xf numFmtId="0" fontId="10" fillId="0" borderId="0" xfId="0" applyNumberFormat="1" applyFont="1" applyFill="1" applyBorder="1" applyAlignment="1">
      <alignment vertical="center" shrinkToFit="1"/>
    </xf>
    <xf numFmtId="0" fontId="3" fillId="0" borderId="48" xfId="0" applyNumberFormat="1" applyFont="1" applyFill="1" applyBorder="1" applyAlignment="1">
      <alignment vertical="center" shrinkToFit="1"/>
    </xf>
    <xf numFmtId="0" fontId="3" fillId="0" borderId="49" xfId="0" applyNumberFormat="1" applyFont="1" applyFill="1" applyBorder="1" applyAlignment="1">
      <alignment vertical="center" shrinkToFit="1"/>
    </xf>
    <xf numFmtId="0" fontId="3" fillId="0" borderId="14" xfId="0" applyNumberFormat="1" applyFont="1" applyFill="1" applyBorder="1" applyAlignment="1">
      <alignment horizontal="right" vertical="center" shrinkToFit="1"/>
    </xf>
    <xf numFmtId="0" fontId="16" fillId="0" borderId="0" xfId="0" applyNumberFormat="1" applyFont="1" applyFill="1" applyBorder="1" applyAlignment="1">
      <alignment vertical="center" shrinkToFit="1"/>
    </xf>
    <xf numFmtId="181" fontId="3" fillId="0" borderId="11" xfId="0" applyNumberFormat="1" applyFont="1" applyFill="1" applyBorder="1" applyAlignment="1">
      <alignment horizontal="right" vertical="center"/>
    </xf>
    <xf numFmtId="183" fontId="7" fillId="0" borderId="11" xfId="0" applyNumberFormat="1" applyFont="1" applyFill="1" applyBorder="1" applyAlignment="1">
      <alignment horizontal="left" vertical="center" shrinkToFit="1"/>
    </xf>
    <xf numFmtId="0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NumberFormat="1" applyFont="1" applyFill="1" applyBorder="1" applyAlignment="1">
      <alignment horizontal="center" vertical="center" shrinkToFit="1"/>
    </xf>
    <xf numFmtId="0" fontId="51" fillId="0" borderId="15" xfId="0" applyNumberFormat="1" applyFont="1" applyFill="1" applyBorder="1" applyAlignment="1" applyProtection="1">
      <alignment vertical="center" shrinkToFit="1"/>
      <protection locked="0"/>
    </xf>
    <xf numFmtId="0" fontId="51" fillId="0" borderId="12" xfId="0" applyNumberFormat="1" applyFont="1" applyFill="1" applyBorder="1" applyAlignment="1" applyProtection="1">
      <alignment vertical="center" shrinkToFit="1"/>
      <protection locked="0"/>
    </xf>
    <xf numFmtId="0" fontId="51" fillId="0" borderId="18" xfId="0" applyNumberFormat="1" applyFont="1" applyFill="1" applyBorder="1" applyAlignment="1" applyProtection="1">
      <alignment vertical="center" shrinkToFit="1"/>
      <protection locked="0"/>
    </xf>
    <xf numFmtId="0" fontId="55" fillId="0" borderId="0" xfId="0" applyNumberFormat="1" applyFont="1" applyFill="1" applyBorder="1" applyAlignment="1">
      <alignment horizontal="center" vertical="center" shrinkToFit="1"/>
    </xf>
    <xf numFmtId="0" fontId="55" fillId="0" borderId="15" xfId="0" applyNumberFormat="1" applyFont="1" applyFill="1" applyBorder="1" applyAlignment="1" applyProtection="1">
      <alignment vertical="center" shrinkToFit="1"/>
      <protection locked="0"/>
    </xf>
    <xf numFmtId="0" fontId="55" fillId="0" borderId="12" xfId="0" applyNumberFormat="1" applyFont="1" applyFill="1" applyBorder="1" applyAlignment="1">
      <alignment vertical="center" shrinkToFit="1"/>
    </xf>
    <xf numFmtId="0" fontId="55" fillId="0" borderId="18" xfId="0" applyNumberFormat="1" applyFont="1" applyFill="1" applyBorder="1" applyAlignment="1">
      <alignment vertical="center" shrinkToFit="1"/>
    </xf>
    <xf numFmtId="0" fontId="55" fillId="0" borderId="12" xfId="0" applyNumberFormat="1" applyFont="1" applyFill="1" applyBorder="1" applyAlignment="1" applyProtection="1">
      <alignment vertical="center" shrinkToFit="1"/>
      <protection locked="0"/>
    </xf>
    <xf numFmtId="0" fontId="55" fillId="0" borderId="18" xfId="0" applyNumberFormat="1" applyFont="1" applyFill="1" applyBorder="1" applyAlignment="1" applyProtection="1">
      <alignment vertical="center" shrinkToFit="1"/>
      <protection locked="0"/>
    </xf>
    <xf numFmtId="0" fontId="55" fillId="0" borderId="16" xfId="0" applyNumberFormat="1" applyFont="1" applyFill="1" applyBorder="1" applyAlignment="1" applyProtection="1">
      <alignment vertical="center" shrinkToFit="1"/>
      <protection locked="0"/>
    </xf>
    <xf numFmtId="0" fontId="55" fillId="0" borderId="0" xfId="0" applyNumberFormat="1" applyFont="1" applyFill="1" applyBorder="1" applyAlignment="1">
      <alignment vertical="center" shrinkToFit="1"/>
    </xf>
    <xf numFmtId="0" fontId="55" fillId="0" borderId="19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2" xfId="0" applyNumberFormat="1" applyFont="1" applyFill="1" applyBorder="1" applyAlignment="1">
      <alignment vertical="center" shrinkToFit="1"/>
    </xf>
    <xf numFmtId="0" fontId="51" fillId="0" borderId="18" xfId="0" applyNumberFormat="1" applyFont="1" applyFill="1" applyBorder="1" applyAlignment="1">
      <alignment vertical="center" shrinkToFit="1"/>
    </xf>
    <xf numFmtId="0" fontId="3" fillId="0" borderId="50" xfId="0" applyNumberFormat="1" applyFont="1" applyFill="1" applyBorder="1" applyAlignment="1">
      <alignment vertical="center" shrinkToFit="1"/>
    </xf>
    <xf numFmtId="0" fontId="0" fillId="0" borderId="51" xfId="0" applyNumberFormat="1" applyFont="1" applyFill="1" applyBorder="1" applyAlignment="1">
      <alignment vertical="center" shrinkToFit="1"/>
    </xf>
    <xf numFmtId="0" fontId="3" fillId="0" borderId="52" xfId="0" applyNumberFormat="1" applyFont="1" applyFill="1" applyBorder="1" applyAlignment="1">
      <alignment vertical="center" shrinkToFit="1"/>
    </xf>
    <xf numFmtId="0" fontId="0" fillId="0" borderId="53" xfId="0" applyNumberFormat="1" applyFont="1" applyFill="1" applyBorder="1" applyAlignment="1">
      <alignment vertical="center" shrinkToFit="1"/>
    </xf>
    <xf numFmtId="0" fontId="0" fillId="0" borderId="54" xfId="0" applyNumberFormat="1" applyFont="1" applyFill="1" applyBorder="1" applyAlignment="1">
      <alignment vertical="center" shrinkToFit="1"/>
    </xf>
    <xf numFmtId="0" fontId="0" fillId="0" borderId="55" xfId="0" applyNumberFormat="1" applyFont="1" applyFill="1" applyBorder="1" applyAlignment="1">
      <alignment vertical="center" shrinkToFit="1"/>
    </xf>
    <xf numFmtId="0" fontId="0" fillId="0" borderId="50" xfId="0" applyNumberFormat="1" applyFont="1" applyFill="1" applyBorder="1" applyAlignment="1">
      <alignment vertical="center" shrinkToFit="1"/>
    </xf>
    <xf numFmtId="0" fontId="3" fillId="0" borderId="53" xfId="0" applyNumberFormat="1" applyFont="1" applyFill="1" applyBorder="1" applyAlignment="1">
      <alignment vertical="center" shrinkToFit="1"/>
    </xf>
    <xf numFmtId="0" fontId="3" fillId="0" borderId="56" xfId="0" applyNumberFormat="1" applyFont="1" applyFill="1" applyBorder="1" applyAlignment="1">
      <alignment vertical="center" shrinkToFit="1"/>
    </xf>
    <xf numFmtId="0" fontId="3" fillId="0" borderId="54" xfId="0" applyNumberFormat="1" applyFont="1" applyFill="1" applyBorder="1" applyAlignment="1">
      <alignment vertical="center" shrinkToFit="1"/>
    </xf>
    <xf numFmtId="0" fontId="3" fillId="0" borderId="57" xfId="0" applyNumberFormat="1" applyFont="1" applyFill="1" applyBorder="1" applyAlignment="1">
      <alignment vertical="center" shrinkToFit="1"/>
    </xf>
    <xf numFmtId="0" fontId="3" fillId="0" borderId="58" xfId="0" applyNumberFormat="1" applyFont="1" applyFill="1" applyBorder="1" applyAlignment="1">
      <alignment vertical="center" shrinkToFit="1"/>
    </xf>
    <xf numFmtId="0" fontId="3" fillId="0" borderId="19" xfId="0" applyNumberFormat="1" applyFont="1" applyFill="1" applyBorder="1" applyAlignment="1">
      <alignment horizontal="right" vertical="center" shrinkToFit="1"/>
    </xf>
    <xf numFmtId="0" fontId="0" fillId="0" borderId="59" xfId="0" applyNumberFormat="1" applyFont="1" applyFill="1" applyBorder="1" applyAlignment="1">
      <alignment vertical="center" shrinkToFit="1"/>
    </xf>
    <xf numFmtId="0" fontId="3" fillId="0" borderId="59" xfId="0" applyNumberFormat="1" applyFont="1" applyFill="1" applyBorder="1" applyAlignment="1">
      <alignment vertical="center" shrinkToFit="1"/>
    </xf>
    <xf numFmtId="0" fontId="0" fillId="0" borderId="6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3" fillId="0" borderId="51" xfId="0" applyNumberFormat="1" applyFont="1" applyFill="1" applyBorder="1" applyAlignment="1">
      <alignment vertical="center" shrinkToFit="1"/>
    </xf>
    <xf numFmtId="0" fontId="5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2" xfId="0" applyNumberFormat="1" applyFont="1" applyFill="1" applyBorder="1" applyAlignment="1">
      <alignment horizontal="center" vertical="center" shrinkToFit="1"/>
    </xf>
    <xf numFmtId="0" fontId="51" fillId="0" borderId="18" xfId="0" applyNumberFormat="1" applyFont="1" applyFill="1" applyBorder="1" applyAlignment="1">
      <alignment horizontal="center" vertical="center" shrinkToFit="1"/>
    </xf>
    <xf numFmtId="0" fontId="5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27" xfId="0" applyNumberFormat="1" applyFont="1" applyFill="1" applyBorder="1" applyAlignment="1" applyProtection="1">
      <alignment horizontal="center" vertical="center" shrinkToFit="1"/>
      <protection locked="0"/>
    </xf>
    <xf numFmtId="2" fontId="55" fillId="0" borderId="61" xfId="0" applyNumberFormat="1" applyFont="1" applyFill="1" applyBorder="1" applyAlignment="1">
      <alignment vertical="center" shrinkToFit="1"/>
    </xf>
    <xf numFmtId="2" fontId="55" fillId="0" borderId="62" xfId="0" applyNumberFormat="1" applyFont="1" applyFill="1" applyBorder="1" applyAlignment="1">
      <alignment vertical="center" shrinkToFit="1"/>
    </xf>
    <xf numFmtId="0" fontId="5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9" xfId="0" applyNumberFormat="1" applyFont="1" applyFill="1" applyBorder="1" applyAlignment="1">
      <alignment horizontal="center" vertical="center" shrinkToFit="1"/>
    </xf>
    <xf numFmtId="0" fontId="55" fillId="0" borderId="14" xfId="0" applyNumberFormat="1" applyFont="1" applyFill="1" applyBorder="1" applyAlignment="1">
      <alignment horizontal="center" vertical="center" shrinkToFit="1"/>
    </xf>
    <xf numFmtId="0" fontId="55" fillId="0" borderId="63" xfId="0" applyNumberFormat="1" applyFont="1" applyFill="1" applyBorder="1" applyAlignment="1">
      <alignment horizontal="center" vertical="center" shrinkToFit="1"/>
    </xf>
    <xf numFmtId="0" fontId="55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4" xfId="0" applyNumberFormat="1" applyFont="1" applyFill="1" applyBorder="1" applyAlignment="1">
      <alignment vertical="center" shrinkToFit="1"/>
    </xf>
    <xf numFmtId="0" fontId="55" fillId="0" borderId="63" xfId="0" applyNumberFormat="1" applyFont="1" applyFill="1" applyBorder="1" applyAlignment="1">
      <alignment vertical="center" shrinkToFit="1"/>
    </xf>
    <xf numFmtId="0" fontId="55" fillId="0" borderId="64" xfId="0" applyNumberFormat="1" applyFont="1" applyFill="1" applyBorder="1" applyAlignment="1" applyProtection="1">
      <alignment vertical="center" shrinkToFit="1"/>
      <protection locked="0"/>
    </xf>
    <xf numFmtId="0" fontId="3" fillId="0" borderId="51" xfId="0" applyNumberFormat="1" applyFont="1" applyFill="1" applyBorder="1" applyAlignment="1">
      <alignment horizontal="center" vertical="center" shrinkToFit="1"/>
    </xf>
    <xf numFmtId="0" fontId="3" fillId="0" borderId="65" xfId="0" applyNumberFormat="1" applyFont="1" applyFill="1" applyBorder="1" applyAlignment="1">
      <alignment horizontal="center" vertical="center" shrinkToFit="1"/>
    </xf>
    <xf numFmtId="0" fontId="3" fillId="0" borderId="56" xfId="0" applyNumberFormat="1" applyFont="1" applyFill="1" applyBorder="1" applyAlignment="1">
      <alignment horizontal="center" vertical="center" shrinkToFit="1"/>
    </xf>
    <xf numFmtId="0" fontId="3" fillId="0" borderId="66" xfId="0" applyNumberFormat="1" applyFont="1" applyFill="1" applyBorder="1" applyAlignment="1">
      <alignment vertical="center" shrinkToFit="1"/>
    </xf>
    <xf numFmtId="0" fontId="51" fillId="0" borderId="16" xfId="0" applyNumberFormat="1" applyFont="1" applyFill="1" applyBorder="1" applyAlignment="1" applyProtection="1">
      <alignment vertical="center" shrinkToFit="1"/>
      <protection locked="0"/>
    </xf>
    <xf numFmtId="0" fontId="51" fillId="0" borderId="0" xfId="0" applyNumberFormat="1" applyFont="1" applyFill="1" applyBorder="1" applyAlignment="1">
      <alignment vertical="center" shrinkToFit="1"/>
    </xf>
    <xf numFmtId="0" fontId="51" fillId="0" borderId="19" xfId="0" applyNumberFormat="1" applyFont="1" applyFill="1" applyBorder="1" applyAlignment="1">
      <alignment vertical="center" shrinkToFit="1"/>
    </xf>
    <xf numFmtId="0" fontId="51" fillId="0" borderId="28" xfId="0" applyNumberFormat="1" applyFont="1" applyFill="1" applyBorder="1" applyAlignment="1">
      <alignment horizontal="center" vertical="center" shrinkToFit="1"/>
    </xf>
    <xf numFmtId="0" fontId="51" fillId="0" borderId="67" xfId="0" applyNumberFormat="1" applyFont="1" applyFill="1" applyBorder="1" applyAlignment="1">
      <alignment horizontal="center" vertical="center" shrinkToFit="1"/>
    </xf>
    <xf numFmtId="0" fontId="0" fillId="0" borderId="58" xfId="0" applyNumberFormat="1" applyFont="1" applyFill="1" applyBorder="1" applyAlignment="1">
      <alignment vertical="center" shrinkToFit="1"/>
    </xf>
    <xf numFmtId="0" fontId="0" fillId="0" borderId="68" xfId="0" applyNumberFormat="1" applyFont="1" applyFill="1" applyBorder="1" applyAlignment="1">
      <alignment vertical="center" shrinkToFit="1"/>
    </xf>
    <xf numFmtId="0" fontId="52" fillId="0" borderId="36" xfId="87" applyFont="1" applyBorder="1">
      <alignment vertical="center"/>
      <protection/>
    </xf>
    <xf numFmtId="56" fontId="52" fillId="0" borderId="38" xfId="87" applyNumberFormat="1" applyFont="1" applyBorder="1">
      <alignment vertical="center"/>
      <protection/>
    </xf>
    <xf numFmtId="0" fontId="52" fillId="0" borderId="0" xfId="87" applyFont="1" applyBorder="1">
      <alignment vertical="center"/>
      <protection/>
    </xf>
    <xf numFmtId="0" fontId="52" fillId="0" borderId="0" xfId="87" applyFont="1">
      <alignment vertical="center"/>
      <protection/>
    </xf>
    <xf numFmtId="0" fontId="52" fillId="0" borderId="37" xfId="87" applyFont="1" applyBorder="1">
      <alignment vertical="center"/>
      <protection/>
    </xf>
    <xf numFmtId="0" fontId="52" fillId="0" borderId="47" xfId="87" applyFont="1" applyBorder="1">
      <alignment vertical="center"/>
      <protection/>
    </xf>
    <xf numFmtId="0" fontId="52" fillId="0" borderId="69" xfId="87" applyFont="1" applyBorder="1">
      <alignment vertical="center"/>
      <protection/>
    </xf>
    <xf numFmtId="56" fontId="56" fillId="0" borderId="70" xfId="87" applyNumberFormat="1" applyFont="1" applyBorder="1">
      <alignment vertical="center"/>
      <protection/>
    </xf>
    <xf numFmtId="0" fontId="52" fillId="0" borderId="71" xfId="87" applyFont="1" applyBorder="1">
      <alignment vertical="center"/>
      <protection/>
    </xf>
    <xf numFmtId="0" fontId="52" fillId="0" borderId="38" xfId="87" applyFont="1" applyBorder="1">
      <alignment vertical="center"/>
      <protection/>
    </xf>
    <xf numFmtId="0" fontId="52" fillId="0" borderId="10" xfId="87" applyFont="1" applyBorder="1">
      <alignment vertical="center"/>
      <protection/>
    </xf>
    <xf numFmtId="56" fontId="56" fillId="0" borderId="38" xfId="87" applyNumberFormat="1" applyFont="1" applyBorder="1">
      <alignment vertical="center"/>
      <protection/>
    </xf>
    <xf numFmtId="56" fontId="56" fillId="0" borderId="0" xfId="87" applyNumberFormat="1" applyFont="1" applyBorder="1">
      <alignment vertical="center"/>
      <protection/>
    </xf>
    <xf numFmtId="0" fontId="0" fillId="0" borderId="72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horizontal="right" vertical="center" shrinkToFit="1"/>
    </xf>
    <xf numFmtId="0" fontId="3" fillId="0" borderId="53" xfId="0" applyNumberFormat="1" applyFont="1" applyFill="1" applyBorder="1" applyAlignment="1">
      <alignment horizontal="right" vertical="center" shrinkToFit="1"/>
    </xf>
    <xf numFmtId="0" fontId="3" fillId="0" borderId="52" xfId="0" applyNumberFormat="1" applyFont="1" applyFill="1" applyBorder="1" applyAlignment="1">
      <alignment horizontal="right" vertical="center" shrinkToFit="1"/>
    </xf>
    <xf numFmtId="0" fontId="3" fillId="0" borderId="51" xfId="0" applyNumberFormat="1" applyFont="1" applyFill="1" applyBorder="1" applyAlignment="1">
      <alignment horizontal="right" vertical="center" shrinkToFit="1"/>
    </xf>
    <xf numFmtId="0" fontId="3" fillId="0" borderId="73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 quotePrefix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19" xfId="0" applyNumberFormat="1" applyFont="1" applyFill="1" applyBorder="1" applyAlignment="1">
      <alignment horizontal="left" vertical="center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 quotePrefix="1">
      <alignment horizontal="left" vertical="center" shrinkToFit="1"/>
    </xf>
    <xf numFmtId="0" fontId="3" fillId="0" borderId="0" xfId="0" applyNumberFormat="1" applyFont="1" applyFill="1" applyBorder="1" applyAlignment="1" quotePrefix="1">
      <alignment horizontal="right" vertical="center" shrinkToFit="1"/>
    </xf>
    <xf numFmtId="0" fontId="3" fillId="0" borderId="19" xfId="0" applyNumberFormat="1" applyFont="1" applyFill="1" applyBorder="1" applyAlignment="1" quotePrefix="1">
      <alignment horizontal="right" vertical="center" shrinkToFit="1"/>
    </xf>
    <xf numFmtId="0" fontId="3" fillId="0" borderId="55" xfId="0" applyNumberFormat="1" applyFont="1" applyFill="1" applyBorder="1" applyAlignment="1" quotePrefix="1">
      <alignment horizontal="center" vertical="center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0" fontId="3" fillId="0" borderId="74" xfId="0" applyNumberFormat="1" applyFont="1" applyFill="1" applyBorder="1" applyAlignment="1" quotePrefix="1">
      <alignment horizontal="center" vertical="center" shrinkToFit="1"/>
    </xf>
    <xf numFmtId="0" fontId="3" fillId="0" borderId="75" xfId="0" applyNumberFormat="1" applyFont="1" applyFill="1" applyBorder="1" applyAlignment="1" quotePrefix="1">
      <alignment horizontal="center" vertical="center" shrinkToFit="1"/>
    </xf>
    <xf numFmtId="0" fontId="3" fillId="0" borderId="76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76" xfId="0" applyNumberFormat="1" applyFont="1" applyFill="1" applyBorder="1" applyAlignment="1" quotePrefix="1">
      <alignment horizontal="center" vertical="center" shrinkToFit="1"/>
    </xf>
    <xf numFmtId="0" fontId="3" fillId="0" borderId="77" xfId="0" applyNumberFormat="1" applyFont="1" applyFill="1" applyBorder="1" applyAlignment="1">
      <alignment horizontal="center" vertical="center" shrinkToFit="1"/>
    </xf>
    <xf numFmtId="0" fontId="3" fillId="0" borderId="50" xfId="0" applyNumberFormat="1" applyFont="1" applyFill="1" applyBorder="1" applyAlignment="1" quotePrefix="1">
      <alignment horizontal="right" vertical="center" shrinkToFit="1"/>
    </xf>
    <xf numFmtId="0" fontId="3" fillId="0" borderId="50" xfId="0" applyNumberFormat="1" applyFont="1" applyFill="1" applyBorder="1" applyAlignment="1">
      <alignment horizontal="right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78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64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63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79" xfId="0" applyNumberFormat="1" applyFont="1" applyFill="1" applyBorder="1" applyAlignment="1">
      <alignment horizontal="center" vertical="center" shrinkToFit="1"/>
    </xf>
    <xf numFmtId="0" fontId="3" fillId="0" borderId="80" xfId="0" applyNumberFormat="1" applyFont="1" applyFill="1" applyBorder="1" applyAlignment="1">
      <alignment horizontal="center" vertical="center" shrinkToFit="1"/>
    </xf>
    <xf numFmtId="0" fontId="3" fillId="0" borderId="81" xfId="0" applyNumberFormat="1" applyFont="1" applyFill="1" applyBorder="1" applyAlignment="1">
      <alignment horizontal="center" vertical="center" shrinkToFit="1"/>
    </xf>
    <xf numFmtId="0" fontId="3" fillId="0" borderId="62" xfId="0" applyNumberFormat="1" applyFont="1" applyFill="1" applyBorder="1" applyAlignment="1">
      <alignment horizontal="center" vertical="center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82" xfId="0" applyNumberFormat="1" applyFont="1" applyFill="1" applyBorder="1" applyAlignment="1">
      <alignment horizontal="center" vertical="center" shrinkToFit="1"/>
    </xf>
    <xf numFmtId="0" fontId="3" fillId="0" borderId="83" xfId="0" applyNumberFormat="1" applyFont="1" applyFill="1" applyBorder="1" applyAlignment="1">
      <alignment horizontal="center" vertical="center" shrinkToFit="1"/>
    </xf>
    <xf numFmtId="181" fontId="3" fillId="0" borderId="10" xfId="0" applyNumberFormat="1" applyFont="1" applyFill="1" applyBorder="1" applyAlignment="1">
      <alignment horizontal="center" vertical="center" shrinkToFit="1"/>
    </xf>
    <xf numFmtId="0" fontId="3" fillId="0" borderId="84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51" fillId="0" borderId="13" xfId="0" applyNumberFormat="1" applyFont="1" applyFill="1" applyBorder="1" applyAlignment="1">
      <alignment horizontal="center" vertical="center" shrinkToFit="1"/>
    </xf>
    <xf numFmtId="0" fontId="51" fillId="0" borderId="0" xfId="0" applyNumberFormat="1" applyFont="1" applyFill="1" applyBorder="1" applyAlignment="1">
      <alignment horizontal="center" vertical="center" shrinkToFit="1"/>
    </xf>
    <xf numFmtId="0" fontId="53" fillId="0" borderId="85" xfId="0" applyNumberFormat="1" applyFont="1" applyFill="1" applyBorder="1" applyAlignment="1">
      <alignment horizontal="center" vertical="center" wrapText="1" shrinkToFit="1"/>
    </xf>
    <xf numFmtId="0" fontId="53" fillId="0" borderId="13" xfId="0" applyNumberFormat="1" applyFont="1" applyFill="1" applyBorder="1" applyAlignment="1">
      <alignment horizontal="center" vertical="center" wrapText="1" shrinkToFit="1"/>
    </xf>
    <xf numFmtId="0" fontId="53" fillId="0" borderId="17" xfId="0" applyNumberFormat="1" applyFont="1" applyFill="1" applyBorder="1" applyAlignment="1">
      <alignment horizontal="center" vertical="center" wrapText="1" shrinkToFit="1"/>
    </xf>
    <xf numFmtId="0" fontId="53" fillId="0" borderId="16" xfId="0" applyNumberFormat="1" applyFont="1" applyFill="1" applyBorder="1" applyAlignment="1">
      <alignment horizontal="center" vertical="center" wrapText="1" shrinkToFit="1"/>
    </xf>
    <xf numFmtId="0" fontId="53" fillId="0" borderId="0" xfId="0" applyNumberFormat="1" applyFont="1" applyFill="1" applyBorder="1" applyAlignment="1">
      <alignment horizontal="center" vertical="center" wrapText="1" shrinkToFit="1"/>
    </xf>
    <xf numFmtId="0" fontId="53" fillId="0" borderId="19" xfId="0" applyNumberFormat="1" applyFont="1" applyFill="1" applyBorder="1" applyAlignment="1">
      <alignment horizontal="center" vertical="center" wrapText="1" shrinkToFit="1"/>
    </xf>
    <xf numFmtId="0" fontId="53" fillId="0" borderId="15" xfId="0" applyNumberFormat="1" applyFont="1" applyFill="1" applyBorder="1" applyAlignment="1">
      <alignment horizontal="center" vertical="center" wrapText="1" shrinkToFit="1"/>
    </xf>
    <xf numFmtId="0" fontId="53" fillId="0" borderId="12" xfId="0" applyNumberFormat="1" applyFont="1" applyFill="1" applyBorder="1" applyAlignment="1">
      <alignment horizontal="center" vertical="center" wrapText="1" shrinkToFit="1"/>
    </xf>
    <xf numFmtId="0" fontId="53" fillId="0" borderId="18" xfId="0" applyNumberFormat="1" applyFont="1" applyFill="1" applyBorder="1" applyAlignment="1">
      <alignment horizontal="center" vertical="center" wrapText="1" shrinkToFit="1"/>
    </xf>
    <xf numFmtId="0" fontId="51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9" xfId="0" applyNumberFormat="1" applyFont="1" applyFill="1" applyBorder="1" applyAlignment="1" applyProtection="1">
      <alignment horizontal="center" vertical="center" shrinkToFit="1"/>
      <protection locked="0"/>
    </xf>
    <xf numFmtId="2" fontId="51" fillId="0" borderId="61" xfId="0" applyNumberFormat="1" applyFont="1" applyFill="1" applyBorder="1" applyAlignment="1">
      <alignment horizontal="center" vertical="center" shrinkToFit="1"/>
    </xf>
    <xf numFmtId="2" fontId="51" fillId="0" borderId="62" xfId="0" applyNumberFormat="1" applyFont="1" applyFill="1" applyBorder="1" applyAlignment="1">
      <alignment horizontal="center" vertical="center" shrinkToFit="1"/>
    </xf>
    <xf numFmtId="182" fontId="51" fillId="0" borderId="13" xfId="0" applyNumberFormat="1" applyFont="1" applyFill="1" applyBorder="1" applyAlignment="1">
      <alignment horizontal="center" vertical="center" shrinkToFit="1"/>
    </xf>
    <xf numFmtId="182" fontId="51" fillId="0" borderId="0" xfId="0" applyNumberFormat="1" applyFont="1" applyFill="1" applyBorder="1" applyAlignment="1">
      <alignment horizontal="center" vertical="center" shrinkToFit="1"/>
    </xf>
    <xf numFmtId="183" fontId="57" fillId="0" borderId="13" xfId="0" applyNumberFormat="1" applyFont="1" applyFill="1" applyBorder="1" applyAlignment="1">
      <alignment horizontal="left" vertical="center" shrinkToFit="1"/>
    </xf>
    <xf numFmtId="183" fontId="57" fillId="0" borderId="0" xfId="0" applyNumberFormat="1" applyFont="1" applyFill="1" applyBorder="1" applyAlignment="1">
      <alignment horizontal="left" vertical="center" shrinkToFit="1"/>
    </xf>
    <xf numFmtId="183" fontId="57" fillId="0" borderId="86" xfId="0" applyNumberFormat="1" applyFont="1" applyFill="1" applyBorder="1" applyAlignment="1">
      <alignment horizontal="left" vertical="center" shrinkToFit="1"/>
    </xf>
    <xf numFmtId="183" fontId="57" fillId="0" borderId="10" xfId="0" applyNumberFormat="1" applyFont="1" applyFill="1" applyBorder="1" applyAlignment="1">
      <alignment horizontal="left" vertical="center" shrinkToFit="1"/>
    </xf>
    <xf numFmtId="184" fontId="51" fillId="0" borderId="62" xfId="0" applyNumberFormat="1" applyFont="1" applyFill="1" applyBorder="1" applyAlignment="1">
      <alignment horizontal="center" vertical="center" shrinkToFit="1"/>
    </xf>
    <xf numFmtId="184" fontId="51" fillId="0" borderId="82" xfId="0" applyNumberFormat="1" applyFont="1" applyFill="1" applyBorder="1" applyAlignment="1">
      <alignment horizontal="center" vertical="center" shrinkToFit="1"/>
    </xf>
    <xf numFmtId="2" fontId="51" fillId="0" borderId="0" xfId="0" applyNumberFormat="1" applyFont="1" applyFill="1" applyBorder="1" applyAlignment="1">
      <alignment horizontal="center" vertical="center" shrinkToFit="1"/>
    </xf>
    <xf numFmtId="2" fontId="51" fillId="0" borderId="12" xfId="0" applyNumberFormat="1" applyFont="1" applyFill="1" applyBorder="1" applyAlignment="1">
      <alignment horizontal="center" vertical="center" shrinkToFit="1"/>
    </xf>
    <xf numFmtId="181" fontId="51" fillId="0" borderId="0" xfId="0" applyNumberFormat="1" applyFont="1" applyFill="1" applyBorder="1" applyAlignment="1">
      <alignment horizontal="right" vertical="center"/>
    </xf>
    <xf numFmtId="181" fontId="51" fillId="0" borderId="12" xfId="0" applyNumberFormat="1" applyFont="1" applyFill="1" applyBorder="1" applyAlignment="1">
      <alignment horizontal="right" vertical="center"/>
    </xf>
    <xf numFmtId="181" fontId="51" fillId="0" borderId="10" xfId="0" applyNumberFormat="1" applyFont="1" applyFill="1" applyBorder="1" applyAlignment="1">
      <alignment horizontal="right" vertical="center"/>
    </xf>
    <xf numFmtId="181" fontId="51" fillId="0" borderId="83" xfId="0" applyNumberFormat="1" applyFont="1" applyFill="1" applyBorder="1" applyAlignment="1">
      <alignment horizontal="right" vertical="center"/>
    </xf>
    <xf numFmtId="0" fontId="3" fillId="0" borderId="85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61" xfId="0" applyNumberFormat="1" applyFont="1" applyFill="1" applyBorder="1" applyAlignment="1">
      <alignment horizontal="center" vertical="center" shrinkToFit="1"/>
    </xf>
    <xf numFmtId="2" fontId="3" fillId="0" borderId="62" xfId="0" applyNumberFormat="1" applyFont="1" applyFill="1" applyBorder="1" applyAlignment="1">
      <alignment horizontal="center" vertical="center" shrinkToFit="1"/>
    </xf>
    <xf numFmtId="182" fontId="3" fillId="0" borderId="13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center" vertical="center" shrinkToFit="1"/>
    </xf>
    <xf numFmtId="183" fontId="7" fillId="0" borderId="13" xfId="0" applyNumberFormat="1" applyFont="1" applyFill="1" applyBorder="1" applyAlignment="1">
      <alignment horizontal="left" vertical="center" shrinkToFit="1"/>
    </xf>
    <xf numFmtId="183" fontId="7" fillId="0" borderId="0" xfId="0" applyNumberFormat="1" applyFont="1" applyFill="1" applyBorder="1" applyAlignment="1">
      <alignment horizontal="left" vertical="center" shrinkToFit="1"/>
    </xf>
    <xf numFmtId="183" fontId="7" fillId="0" borderId="86" xfId="0" applyNumberFormat="1" applyFont="1" applyFill="1" applyBorder="1" applyAlignment="1">
      <alignment horizontal="left" vertical="center" shrinkToFit="1"/>
    </xf>
    <xf numFmtId="183" fontId="7" fillId="0" borderId="10" xfId="0" applyNumberFormat="1" applyFont="1" applyFill="1" applyBorder="1" applyAlignment="1">
      <alignment horizontal="left" vertical="center" shrinkToFit="1"/>
    </xf>
    <xf numFmtId="184" fontId="3" fillId="0" borderId="62" xfId="0" applyNumberFormat="1" applyFont="1" applyFill="1" applyBorder="1" applyAlignment="1">
      <alignment horizontal="center" vertical="center" shrinkToFit="1"/>
    </xf>
    <xf numFmtId="184" fontId="3" fillId="0" borderId="82" xfId="0" applyNumberFormat="1" applyFont="1" applyFill="1" applyBorder="1" applyAlignment="1">
      <alignment horizontal="center" vertical="center" shrinkToFit="1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181" fontId="3" fillId="0" borderId="83" xfId="0" applyNumberFormat="1" applyFont="1" applyFill="1" applyBorder="1" applyAlignment="1">
      <alignment horizontal="right" vertical="center"/>
    </xf>
    <xf numFmtId="0" fontId="55" fillId="0" borderId="13" xfId="0" applyNumberFormat="1" applyFont="1" applyFill="1" applyBorder="1" applyAlignment="1">
      <alignment horizontal="center" vertical="center" shrinkToFit="1"/>
    </xf>
    <xf numFmtId="0" fontId="55" fillId="0" borderId="0" xfId="0" applyNumberFormat="1" applyFont="1" applyFill="1" applyBorder="1" applyAlignment="1">
      <alignment horizontal="center" vertical="center" shrinkToFit="1"/>
    </xf>
    <xf numFmtId="0" fontId="55" fillId="0" borderId="85" xfId="0" applyNumberFormat="1" applyFont="1" applyFill="1" applyBorder="1" applyAlignment="1">
      <alignment horizontal="center" vertical="center" shrinkToFit="1"/>
    </xf>
    <xf numFmtId="0" fontId="55" fillId="0" borderId="16" xfId="0" applyNumberFormat="1" applyFont="1" applyFill="1" applyBorder="1" applyAlignment="1">
      <alignment horizontal="center" vertical="center" shrinkToFit="1"/>
    </xf>
    <xf numFmtId="0" fontId="55" fillId="0" borderId="17" xfId="0" applyNumberFormat="1" applyFont="1" applyFill="1" applyBorder="1" applyAlignment="1">
      <alignment horizontal="center" vertical="center" shrinkToFit="1"/>
    </xf>
    <xf numFmtId="0" fontId="55" fillId="0" borderId="19" xfId="0" applyNumberFormat="1" applyFont="1" applyFill="1" applyBorder="1" applyAlignment="1">
      <alignment horizontal="center" vertical="center" shrinkToFit="1"/>
    </xf>
    <xf numFmtId="0" fontId="55" fillId="0" borderId="12" xfId="0" applyNumberFormat="1" applyFont="1" applyFill="1" applyBorder="1" applyAlignment="1">
      <alignment horizontal="center" vertical="center" shrinkToFit="1"/>
    </xf>
    <xf numFmtId="0" fontId="55" fillId="0" borderId="18" xfId="0" applyNumberFormat="1" applyFont="1" applyFill="1" applyBorder="1" applyAlignment="1">
      <alignment horizontal="center" vertical="center" shrinkToFit="1"/>
    </xf>
    <xf numFmtId="0" fontId="55" fillId="0" borderId="87" xfId="0" applyNumberFormat="1" applyFont="1" applyFill="1" applyBorder="1" applyAlignment="1">
      <alignment horizontal="center" vertical="center" shrinkToFit="1"/>
    </xf>
    <xf numFmtId="0" fontId="55" fillId="0" borderId="88" xfId="0" applyNumberFormat="1" applyFont="1" applyFill="1" applyBorder="1" applyAlignment="1">
      <alignment horizontal="center" vertical="center" shrinkToFit="1"/>
    </xf>
    <xf numFmtId="0" fontId="55" fillId="0" borderId="90" xfId="0" applyNumberFormat="1" applyFont="1" applyFill="1" applyBorder="1" applyAlignment="1">
      <alignment horizontal="center" vertical="center" shrinkToFit="1"/>
    </xf>
    <xf numFmtId="0" fontId="55" fillId="0" borderId="93" xfId="0" applyNumberFormat="1" applyFont="1" applyFill="1" applyBorder="1" applyAlignment="1">
      <alignment horizontal="center" vertical="center" shrinkToFit="1"/>
    </xf>
    <xf numFmtId="0" fontId="55" fillId="0" borderId="89" xfId="0" applyNumberFormat="1" applyFont="1" applyFill="1" applyBorder="1" applyAlignment="1">
      <alignment horizontal="center" vertical="center" shrinkToFit="1"/>
    </xf>
    <xf numFmtId="0" fontId="55" fillId="0" borderId="91" xfId="0" applyNumberFormat="1" applyFont="1" applyFill="1" applyBorder="1" applyAlignment="1">
      <alignment horizontal="center" vertical="center" shrinkToFit="1"/>
    </xf>
    <xf numFmtId="0" fontId="55" fillId="0" borderId="92" xfId="0" applyNumberFormat="1" applyFont="1" applyFill="1" applyBorder="1" applyAlignment="1">
      <alignment horizontal="center" vertical="center" shrinkToFit="1"/>
    </xf>
    <xf numFmtId="2" fontId="55" fillId="0" borderId="61" xfId="0" applyNumberFormat="1" applyFont="1" applyFill="1" applyBorder="1" applyAlignment="1">
      <alignment horizontal="center" vertical="center" shrinkToFit="1"/>
    </xf>
    <xf numFmtId="2" fontId="55" fillId="0" borderId="62" xfId="0" applyNumberFormat="1" applyFont="1" applyFill="1" applyBorder="1" applyAlignment="1">
      <alignment horizontal="center" vertical="center" shrinkToFit="1"/>
    </xf>
    <xf numFmtId="182" fontId="55" fillId="0" borderId="13" xfId="0" applyNumberFormat="1" applyFont="1" applyFill="1" applyBorder="1" applyAlignment="1">
      <alignment horizontal="center" vertical="center" shrinkToFit="1"/>
    </xf>
    <xf numFmtId="182" fontId="55" fillId="0" borderId="0" xfId="0" applyNumberFormat="1" applyFont="1" applyFill="1" applyBorder="1" applyAlignment="1">
      <alignment horizontal="center" vertical="center" shrinkToFit="1"/>
    </xf>
    <xf numFmtId="183" fontId="58" fillId="0" borderId="13" xfId="0" applyNumberFormat="1" applyFont="1" applyFill="1" applyBorder="1" applyAlignment="1">
      <alignment horizontal="left" vertical="center" shrinkToFit="1"/>
    </xf>
    <xf numFmtId="183" fontId="58" fillId="0" borderId="0" xfId="0" applyNumberFormat="1" applyFont="1" applyFill="1" applyBorder="1" applyAlignment="1">
      <alignment horizontal="left" vertical="center" shrinkToFit="1"/>
    </xf>
    <xf numFmtId="184" fontId="55" fillId="0" borderId="62" xfId="0" applyNumberFormat="1" applyFont="1" applyFill="1" applyBorder="1" applyAlignment="1">
      <alignment horizontal="center" vertical="center" shrinkToFit="1"/>
    </xf>
    <xf numFmtId="2" fontId="55" fillId="0" borderId="0" xfId="0" applyNumberFormat="1" applyFont="1" applyFill="1" applyBorder="1" applyAlignment="1">
      <alignment horizontal="center" vertical="center" shrinkToFit="1"/>
    </xf>
    <xf numFmtId="181" fontId="55" fillId="0" borderId="0" xfId="0" applyNumberFormat="1" applyFont="1" applyFill="1" applyBorder="1" applyAlignment="1">
      <alignment horizontal="right" vertical="center"/>
    </xf>
    <xf numFmtId="181" fontId="55" fillId="0" borderId="10" xfId="0" applyNumberFormat="1" applyFont="1" applyFill="1" applyBorder="1" applyAlignment="1">
      <alignment horizontal="right" vertical="center"/>
    </xf>
    <xf numFmtId="183" fontId="58" fillId="0" borderId="86" xfId="0" applyNumberFormat="1" applyFont="1" applyFill="1" applyBorder="1" applyAlignment="1">
      <alignment horizontal="left" vertical="center" shrinkToFit="1"/>
    </xf>
    <xf numFmtId="183" fontId="58" fillId="0" borderId="10" xfId="0" applyNumberFormat="1" applyFont="1" applyFill="1" applyBorder="1" applyAlignment="1">
      <alignment horizontal="left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94" xfId="0" applyNumberFormat="1" applyFont="1" applyFill="1" applyBorder="1" applyAlignment="1">
      <alignment horizontal="center" vertical="center" shrinkToFit="1"/>
    </xf>
    <xf numFmtId="0" fontId="59" fillId="0" borderId="85" xfId="0" applyNumberFormat="1" applyFont="1" applyFill="1" applyBorder="1" applyAlignment="1">
      <alignment horizontal="center" vertical="center" wrapText="1" shrinkToFit="1"/>
    </xf>
    <xf numFmtId="0" fontId="59" fillId="0" borderId="13" xfId="0" applyNumberFormat="1" applyFont="1" applyFill="1" applyBorder="1" applyAlignment="1">
      <alignment horizontal="center" vertical="center" wrapText="1" shrinkToFit="1"/>
    </xf>
    <xf numFmtId="0" fontId="59" fillId="0" borderId="17" xfId="0" applyNumberFormat="1" applyFont="1" applyFill="1" applyBorder="1" applyAlignment="1">
      <alignment horizontal="center" vertical="center" wrapText="1" shrinkToFit="1"/>
    </xf>
    <xf numFmtId="0" fontId="59" fillId="0" borderId="16" xfId="0" applyNumberFormat="1" applyFont="1" applyFill="1" applyBorder="1" applyAlignment="1">
      <alignment horizontal="center" vertical="center" wrapText="1" shrinkToFit="1"/>
    </xf>
    <xf numFmtId="0" fontId="59" fillId="0" borderId="0" xfId="0" applyNumberFormat="1" applyFont="1" applyFill="1" applyBorder="1" applyAlignment="1">
      <alignment horizontal="center" vertical="center" wrapText="1" shrinkToFit="1"/>
    </xf>
    <xf numFmtId="0" fontId="59" fillId="0" borderId="19" xfId="0" applyNumberFormat="1" applyFont="1" applyFill="1" applyBorder="1" applyAlignment="1">
      <alignment horizontal="center" vertical="center" wrapText="1" shrinkToFit="1"/>
    </xf>
    <xf numFmtId="0" fontId="59" fillId="0" borderId="15" xfId="0" applyNumberFormat="1" applyFont="1" applyFill="1" applyBorder="1" applyAlignment="1">
      <alignment horizontal="center" vertical="center" wrapText="1" shrinkToFit="1"/>
    </xf>
    <xf numFmtId="0" fontId="59" fillId="0" borderId="12" xfId="0" applyNumberFormat="1" applyFont="1" applyFill="1" applyBorder="1" applyAlignment="1">
      <alignment horizontal="center" vertical="center" wrapText="1" shrinkToFit="1"/>
    </xf>
    <xf numFmtId="0" fontId="59" fillId="0" borderId="18" xfId="0" applyNumberFormat="1" applyFont="1" applyFill="1" applyBorder="1" applyAlignment="1">
      <alignment horizontal="center" vertical="center" wrapText="1" shrinkToFit="1"/>
    </xf>
    <xf numFmtId="0" fontId="55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9" xfId="0" applyNumberFormat="1" applyFont="1" applyFill="1" applyBorder="1" applyAlignment="1" applyProtection="1">
      <alignment horizontal="center" vertical="center" shrinkToFit="1"/>
      <protection locked="0"/>
    </xf>
    <xf numFmtId="184" fontId="55" fillId="0" borderId="82" xfId="0" applyNumberFormat="1" applyFont="1" applyFill="1" applyBorder="1" applyAlignment="1">
      <alignment horizontal="center" vertical="center" shrinkToFit="1"/>
    </xf>
    <xf numFmtId="2" fontId="55" fillId="0" borderId="12" xfId="0" applyNumberFormat="1" applyFont="1" applyFill="1" applyBorder="1" applyAlignment="1">
      <alignment horizontal="center" vertical="center" shrinkToFit="1"/>
    </xf>
    <xf numFmtId="181" fontId="55" fillId="0" borderId="12" xfId="0" applyNumberFormat="1" applyFont="1" applyFill="1" applyBorder="1" applyAlignment="1">
      <alignment horizontal="right" vertical="center"/>
    </xf>
    <xf numFmtId="0" fontId="55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8" xfId="0" applyNumberFormat="1" applyFont="1" applyFill="1" applyBorder="1" applyAlignment="1" applyProtection="1">
      <alignment horizontal="center" vertical="center" shrinkToFit="1"/>
      <protection locked="0"/>
    </xf>
    <xf numFmtId="181" fontId="55" fillId="0" borderId="83" xfId="0" applyNumberFormat="1" applyFont="1" applyFill="1" applyBorder="1" applyAlignment="1">
      <alignment horizontal="right" vertical="center"/>
    </xf>
    <xf numFmtId="0" fontId="51" fillId="0" borderId="17" xfId="0" applyNumberFormat="1" applyFont="1" applyFill="1" applyBorder="1" applyAlignment="1">
      <alignment horizontal="center" vertical="center" shrinkToFit="1"/>
    </xf>
    <xf numFmtId="0" fontId="51" fillId="0" borderId="19" xfId="0" applyNumberFormat="1" applyFont="1" applyFill="1" applyBorder="1" applyAlignment="1">
      <alignment horizontal="center" vertical="center" shrinkToFit="1"/>
    </xf>
    <xf numFmtId="0" fontId="51" fillId="0" borderId="85" xfId="0" applyNumberFormat="1" applyFont="1" applyFill="1" applyBorder="1" applyAlignment="1">
      <alignment horizontal="center" vertical="center" shrinkToFit="1"/>
    </xf>
    <xf numFmtId="0" fontId="51" fillId="0" borderId="16" xfId="0" applyNumberFormat="1" applyFont="1" applyFill="1" applyBorder="1" applyAlignment="1">
      <alignment horizontal="center" vertical="center" shrinkToFit="1"/>
    </xf>
    <xf numFmtId="0" fontId="51" fillId="0" borderId="12" xfId="0" applyNumberFormat="1" applyFont="1" applyFill="1" applyBorder="1" applyAlignment="1">
      <alignment horizontal="center" vertical="center" shrinkToFit="1"/>
    </xf>
    <xf numFmtId="0" fontId="51" fillId="0" borderId="18" xfId="0" applyNumberFormat="1" applyFont="1" applyFill="1" applyBorder="1" applyAlignment="1">
      <alignment horizontal="center" vertical="center" shrinkToFit="1"/>
    </xf>
    <xf numFmtId="0" fontId="51" fillId="0" borderId="87" xfId="0" applyNumberFormat="1" applyFont="1" applyFill="1" applyBorder="1" applyAlignment="1">
      <alignment horizontal="center" vertical="center" shrinkToFit="1"/>
    </xf>
    <xf numFmtId="0" fontId="51" fillId="0" borderId="88" xfId="0" applyNumberFormat="1" applyFont="1" applyFill="1" applyBorder="1" applyAlignment="1">
      <alignment horizontal="center" vertical="center" shrinkToFit="1"/>
    </xf>
    <xf numFmtId="0" fontId="51" fillId="0" borderId="90" xfId="0" applyNumberFormat="1" applyFont="1" applyFill="1" applyBorder="1" applyAlignment="1">
      <alignment horizontal="center" vertical="center" shrinkToFit="1"/>
    </xf>
    <xf numFmtId="0" fontId="51" fillId="0" borderId="93" xfId="0" applyNumberFormat="1" applyFont="1" applyFill="1" applyBorder="1" applyAlignment="1">
      <alignment horizontal="center" vertical="center" shrinkToFit="1"/>
    </xf>
    <xf numFmtId="0" fontId="51" fillId="0" borderId="89" xfId="0" applyNumberFormat="1" applyFont="1" applyFill="1" applyBorder="1" applyAlignment="1">
      <alignment horizontal="center" vertical="center" shrinkToFit="1"/>
    </xf>
    <xf numFmtId="0" fontId="51" fillId="0" borderId="91" xfId="0" applyNumberFormat="1" applyFont="1" applyFill="1" applyBorder="1" applyAlignment="1">
      <alignment horizontal="center" vertical="center" shrinkToFit="1"/>
    </xf>
    <xf numFmtId="0" fontId="51" fillId="0" borderId="92" xfId="0" applyNumberFormat="1" applyFont="1" applyFill="1" applyBorder="1" applyAlignment="1">
      <alignment horizontal="center" vertical="center" shrinkToFit="1"/>
    </xf>
    <xf numFmtId="0" fontId="3" fillId="0" borderId="87" xfId="0" applyNumberFormat="1" applyFont="1" applyFill="1" applyBorder="1" applyAlignment="1">
      <alignment horizontal="center" vertical="center" shrinkToFit="1"/>
    </xf>
    <xf numFmtId="0" fontId="3" fillId="0" borderId="88" xfId="0" applyNumberFormat="1" applyFont="1" applyFill="1" applyBorder="1" applyAlignment="1">
      <alignment horizontal="center" vertical="center" shrinkToFit="1"/>
    </xf>
    <xf numFmtId="0" fontId="3" fillId="0" borderId="90" xfId="0" applyNumberFormat="1" applyFont="1" applyFill="1" applyBorder="1" applyAlignment="1">
      <alignment horizontal="center" vertical="center" shrinkToFit="1"/>
    </xf>
    <xf numFmtId="0" fontId="3" fillId="0" borderId="93" xfId="0" applyNumberFormat="1" applyFont="1" applyFill="1" applyBorder="1" applyAlignment="1">
      <alignment horizontal="center" vertical="center" shrinkToFit="1"/>
    </xf>
    <xf numFmtId="0" fontId="3" fillId="0" borderId="89" xfId="0" applyNumberFormat="1" applyFont="1" applyFill="1" applyBorder="1" applyAlignment="1">
      <alignment horizontal="center" vertical="center" shrinkToFit="1"/>
    </xf>
    <xf numFmtId="0" fontId="3" fillId="0" borderId="95" xfId="0" applyNumberFormat="1" applyFont="1" applyFill="1" applyBorder="1" applyAlignment="1">
      <alignment horizontal="center" vertical="center" shrinkToFit="1"/>
    </xf>
    <xf numFmtId="2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 quotePrefix="1">
      <alignment horizontal="center" vertical="center" shrinkToFit="1"/>
    </xf>
    <xf numFmtId="0" fontId="3" fillId="0" borderId="0" xfId="0" applyNumberFormat="1" applyFont="1" applyFill="1" applyBorder="1" applyAlignment="1">
      <alignment horizontal="right" vertical="center" shrinkToFit="1"/>
    </xf>
    <xf numFmtId="0" fontId="3" fillId="0" borderId="16" xfId="0" applyNumberFormat="1" applyFont="1" applyFill="1" applyBorder="1" applyAlignment="1" quotePrefix="1">
      <alignment horizontal="center" vertical="center" shrinkToFit="1"/>
    </xf>
    <xf numFmtId="0" fontId="3" fillId="0" borderId="50" xfId="0" applyNumberFormat="1" applyFont="1" applyFill="1" applyBorder="1" applyAlignment="1" quotePrefix="1">
      <alignment horizontal="center" vertical="center" shrinkToFit="1"/>
    </xf>
    <xf numFmtId="0" fontId="3" fillId="0" borderId="96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97" xfId="0" applyNumberFormat="1" applyFont="1" applyFill="1" applyBorder="1" applyAlignment="1">
      <alignment horizontal="center" vertical="center" shrinkToFit="1"/>
    </xf>
    <xf numFmtId="0" fontId="3" fillId="0" borderId="91" xfId="0" applyNumberFormat="1" applyFont="1" applyFill="1" applyBorder="1" applyAlignment="1">
      <alignment horizontal="center" vertical="center" shrinkToFit="1"/>
    </xf>
    <xf numFmtId="0" fontId="3" fillId="0" borderId="92" xfId="0" applyNumberFormat="1" applyFont="1" applyFill="1" applyBorder="1" applyAlignment="1">
      <alignment horizontal="center" vertical="center" shrinkToFit="1"/>
    </xf>
    <xf numFmtId="0" fontId="5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 quotePrefix="1">
      <alignment horizontal="right" vertical="center" shrinkToFit="1"/>
    </xf>
    <xf numFmtId="0" fontId="3" fillId="0" borderId="58" xfId="0" applyNumberFormat="1" applyFont="1" applyFill="1" applyBorder="1" applyAlignment="1" quotePrefix="1">
      <alignment horizontal="center" vertical="center" shrinkToFit="1"/>
    </xf>
    <xf numFmtId="0" fontId="3" fillId="0" borderId="53" xfId="0" applyNumberFormat="1" applyFont="1" applyFill="1" applyBorder="1" applyAlignment="1" quotePrefix="1">
      <alignment horizontal="center" vertical="center" shrinkToFit="1"/>
    </xf>
    <xf numFmtId="184" fontId="3" fillId="0" borderId="98" xfId="0" applyNumberFormat="1" applyFont="1" applyFill="1" applyBorder="1" applyAlignment="1">
      <alignment horizontal="center" vertical="center" shrinkToFit="1"/>
    </xf>
    <xf numFmtId="2" fontId="3" fillId="0" borderId="28" xfId="0" applyNumberFormat="1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right" vertical="center"/>
    </xf>
    <xf numFmtId="0" fontId="43" fillId="0" borderId="0" xfId="0" applyNumberFormat="1" applyFont="1" applyFill="1" applyBorder="1" applyAlignment="1">
      <alignment horizontal="left" vertical="center" shrinkToFit="1"/>
    </xf>
    <xf numFmtId="184" fontId="55" fillId="0" borderId="98" xfId="0" applyNumberFormat="1" applyFont="1" applyFill="1" applyBorder="1" applyAlignment="1">
      <alignment horizontal="center" vertical="center" shrinkToFit="1"/>
    </xf>
    <xf numFmtId="181" fontId="3" fillId="0" borderId="26" xfId="0" applyNumberFormat="1" applyFont="1" applyFill="1" applyBorder="1" applyAlignment="1">
      <alignment horizontal="center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181" fontId="3" fillId="0" borderId="11" xfId="0" applyNumberFormat="1" applyFont="1" applyFill="1" applyBorder="1" applyAlignment="1">
      <alignment horizontal="center" vertical="center" shrinkToFit="1"/>
    </xf>
    <xf numFmtId="181" fontId="55" fillId="0" borderId="28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horizontal="left" vertical="center" shrinkToFit="1"/>
    </xf>
    <xf numFmtId="2" fontId="55" fillId="0" borderId="28" xfId="0" applyNumberFormat="1" applyFont="1" applyFill="1" applyBorder="1" applyAlignment="1">
      <alignment horizontal="center" vertical="center" shrinkToFit="1"/>
    </xf>
    <xf numFmtId="0" fontId="3" fillId="0" borderId="9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100" xfId="0" applyNumberFormat="1" applyFont="1" applyFill="1" applyBorder="1" applyAlignment="1">
      <alignment horizontal="center" vertical="center" shrinkToFit="1"/>
    </xf>
    <xf numFmtId="0" fontId="3" fillId="0" borderId="101" xfId="0" applyNumberFormat="1" applyFont="1" applyFill="1" applyBorder="1" applyAlignment="1">
      <alignment horizontal="center" vertical="center" shrinkToFit="1"/>
    </xf>
    <xf numFmtId="0" fontId="3" fillId="0" borderId="102" xfId="0" applyNumberFormat="1" applyFont="1" applyFill="1" applyBorder="1" applyAlignment="1">
      <alignment horizontal="center" vertical="center" shrinkToFit="1"/>
    </xf>
    <xf numFmtId="0" fontId="3" fillId="0" borderId="103" xfId="0" applyNumberFormat="1" applyFont="1" applyFill="1" applyBorder="1" applyAlignment="1">
      <alignment horizontal="center" vertical="center" shrinkToFit="1"/>
    </xf>
    <xf numFmtId="0" fontId="51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7" xfId="0" applyNumberFormat="1" applyFont="1" applyFill="1" applyBorder="1" applyAlignment="1">
      <alignment horizontal="center" vertical="center" shrinkToFit="1"/>
    </xf>
    <xf numFmtId="0" fontId="3" fillId="0" borderId="53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51" fillId="0" borderId="0" xfId="0" applyNumberFormat="1" applyFont="1" applyFill="1" applyBorder="1" applyAlignment="1">
      <alignment horizontal="right" vertical="center" shrinkToFit="1"/>
    </xf>
    <xf numFmtId="0" fontId="3" fillId="0" borderId="108" xfId="0" applyNumberFormat="1" applyFont="1" applyFill="1" applyBorder="1" applyAlignment="1">
      <alignment horizontal="center" vertical="center" shrinkToFit="1"/>
    </xf>
    <xf numFmtId="0" fontId="3" fillId="0" borderId="109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56" fontId="3" fillId="0" borderId="110" xfId="0" applyNumberFormat="1" applyFont="1" applyFill="1" applyBorder="1" applyAlignment="1" quotePrefix="1">
      <alignment horizontal="center" vertical="center" shrinkToFit="1"/>
    </xf>
    <xf numFmtId="56" fontId="3" fillId="0" borderId="76" xfId="0" applyNumberFormat="1" applyFont="1" applyFill="1" applyBorder="1" applyAlignment="1">
      <alignment horizontal="center" vertical="center" shrinkToFit="1"/>
    </xf>
    <xf numFmtId="56" fontId="3" fillId="0" borderId="58" xfId="0" applyNumberFormat="1" applyFont="1" applyFill="1" applyBorder="1" applyAlignment="1">
      <alignment horizontal="center" vertical="center" shrinkToFit="1"/>
    </xf>
    <xf numFmtId="56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right" vertical="center" shrinkToFit="1"/>
    </xf>
    <xf numFmtId="0" fontId="39" fillId="0" borderId="0" xfId="0" applyNumberFormat="1" applyFont="1" applyFill="1" applyBorder="1" applyAlignment="1">
      <alignment horizontal="center" vertical="center" shrinkToFit="1"/>
    </xf>
    <xf numFmtId="0" fontId="60" fillId="0" borderId="0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left" vertical="center" shrinkToFit="1"/>
    </xf>
    <xf numFmtId="0" fontId="16" fillId="0" borderId="28" xfId="0" applyNumberFormat="1" applyFont="1" applyFill="1" applyBorder="1" applyAlignment="1">
      <alignment horizontal="left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6" fillId="0" borderId="85" xfId="0" applyNumberFormat="1" applyFont="1" applyFill="1" applyBorder="1" applyAlignment="1">
      <alignment horizontal="center" vertical="center" wrapText="1" shrinkToFit="1"/>
    </xf>
    <xf numFmtId="0" fontId="6" fillId="0" borderId="13" xfId="0" applyNumberFormat="1" applyFont="1" applyFill="1" applyBorder="1" applyAlignment="1">
      <alignment horizontal="center" vertical="center" wrapText="1" shrinkToFit="1"/>
    </xf>
    <xf numFmtId="0" fontId="6" fillId="0" borderId="17" xfId="0" applyNumberFormat="1" applyFont="1" applyFill="1" applyBorder="1" applyAlignment="1">
      <alignment horizontal="center" vertical="center" wrapText="1" shrinkToFit="1"/>
    </xf>
    <xf numFmtId="0" fontId="6" fillId="0" borderId="16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0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8" xfId="0" applyNumberFormat="1" applyFont="1" applyFill="1" applyBorder="1" applyAlignment="1">
      <alignment horizontal="center" vertical="center" wrapText="1" shrinkToFit="1"/>
    </xf>
    <xf numFmtId="0" fontId="3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0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12" xfId="0" applyNumberFormat="1" applyFont="1" applyFill="1" applyBorder="1" applyAlignment="1">
      <alignment horizontal="center" vertical="center" shrinkToFit="1"/>
    </xf>
    <xf numFmtId="0" fontId="3" fillId="0" borderId="105" xfId="0" applyNumberFormat="1" applyFont="1" applyFill="1" applyBorder="1" applyAlignment="1">
      <alignment horizontal="center" vertical="center" shrinkToFit="1"/>
    </xf>
    <xf numFmtId="0" fontId="55" fillId="0" borderId="28" xfId="0" applyNumberFormat="1" applyFont="1" applyFill="1" applyBorder="1" applyAlignment="1">
      <alignment horizontal="center" vertical="center" shrinkToFit="1"/>
    </xf>
    <xf numFmtId="0" fontId="55" fillId="0" borderId="11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55" fillId="0" borderId="108" xfId="0" applyNumberFormat="1" applyFont="1" applyFill="1" applyBorder="1" applyAlignment="1">
      <alignment horizontal="center" vertical="center" shrinkToFit="1"/>
    </xf>
    <xf numFmtId="0" fontId="55" fillId="0" borderId="109" xfId="0" applyNumberFormat="1" applyFont="1" applyFill="1" applyBorder="1" applyAlignment="1">
      <alignment horizontal="center" vertical="center" shrinkToFit="1"/>
    </xf>
    <xf numFmtId="2" fontId="55" fillId="0" borderId="103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left" vertical="center" shrinkToFit="1"/>
    </xf>
    <xf numFmtId="0" fontId="55" fillId="0" borderId="13" xfId="0" applyNumberFormat="1" applyFont="1" applyFill="1" applyBorder="1" applyAlignment="1">
      <alignment horizontal="left" vertical="center" shrinkToFit="1"/>
    </xf>
    <xf numFmtId="0" fontId="55" fillId="0" borderId="17" xfId="0" applyNumberFormat="1" applyFont="1" applyFill="1" applyBorder="1" applyAlignment="1">
      <alignment horizontal="left" vertical="center" shrinkToFit="1"/>
    </xf>
    <xf numFmtId="0" fontId="55" fillId="0" borderId="19" xfId="0" applyNumberFormat="1" applyFont="1" applyFill="1" applyBorder="1" applyAlignment="1">
      <alignment horizontal="left" vertical="center" shrinkToFit="1"/>
    </xf>
    <xf numFmtId="0" fontId="3" fillId="0" borderId="0" xfId="89" applyFont="1" applyBorder="1" applyAlignment="1">
      <alignment horizontal="center" vertical="center"/>
      <protection/>
    </xf>
    <xf numFmtId="0" fontId="1" fillId="0" borderId="0" xfId="8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8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0" fontId="1" fillId="0" borderId="0" xfId="0" applyNumberFormat="1" applyFont="1" applyAlignment="1">
      <alignment horizontal="center" vertical="center"/>
    </xf>
    <xf numFmtId="10" fontId="1" fillId="0" borderId="0" xfId="83" applyNumberFormat="1" applyFont="1" applyFill="1" applyBorder="1" applyAlignment="1">
      <alignment horizontal="center" vertical="center"/>
    </xf>
    <xf numFmtId="0" fontId="6" fillId="0" borderId="0" xfId="83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75" applyNumberFormat="1" applyFont="1" applyFill="1" applyBorder="1" applyAlignment="1">
      <alignment vertical="center"/>
    </xf>
    <xf numFmtId="0" fontId="1" fillId="0" borderId="0" xfId="71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9" fontId="1" fillId="0" borderId="0" xfId="83" applyNumberFormat="1" applyFont="1" applyFill="1" applyBorder="1" applyAlignment="1">
      <alignment horizontal="center" vertical="center"/>
    </xf>
    <xf numFmtId="179" fontId="5" fillId="0" borderId="0" xfId="73" applyNumberFormat="1" applyFont="1" applyFill="1" applyBorder="1" applyAlignment="1">
      <alignment horizontal="center"/>
    </xf>
    <xf numFmtId="0" fontId="52" fillId="0" borderId="0" xfId="8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83" applyNumberFormat="1" applyFont="1" applyFill="1" applyBorder="1" applyAlignment="1">
      <alignment horizontal="center" vertical="center"/>
    </xf>
    <xf numFmtId="0" fontId="5" fillId="0" borderId="0" xfId="73" applyNumberFormat="1" applyFont="1" applyFill="1" applyBorder="1" applyAlignment="1">
      <alignment horizontal="center"/>
    </xf>
    <xf numFmtId="10" fontId="5" fillId="0" borderId="0" xfId="73" applyNumberFormat="1" applyFont="1" applyFill="1" applyBorder="1" applyAlignment="1">
      <alignment horizontal="center"/>
    </xf>
    <xf numFmtId="0" fontId="3" fillId="0" borderId="0" xfId="73" applyNumberFormat="1" applyFont="1" applyFill="1" applyBorder="1" applyAlignment="1">
      <alignment horizontal="left" vertical="center"/>
    </xf>
    <xf numFmtId="0" fontId="1" fillId="0" borderId="0" xfId="83" applyNumberFormat="1" applyFont="1" applyFill="1" applyAlignment="1">
      <alignment horizontal="center" vertical="center"/>
    </xf>
    <xf numFmtId="10" fontId="5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left" vertical="center" indent="8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2 2" xfId="63"/>
    <cellStyle name="入力" xfId="64"/>
    <cellStyle name="標準 10" xfId="65"/>
    <cellStyle name="標準 2" xfId="66"/>
    <cellStyle name="標準 2 2" xfId="67"/>
    <cellStyle name="標準 2 2 2" xfId="68"/>
    <cellStyle name="標準 2_201505singlesyoukouk" xfId="69"/>
    <cellStyle name="標準 3" xfId="70"/>
    <cellStyle name="標準 3 2" xfId="71"/>
    <cellStyle name="標準 3_201505singlesyoukouk" xfId="72"/>
    <cellStyle name="標準 3_登録ナンバー" xfId="73"/>
    <cellStyle name="標準 3_登録ナンバー 2" xfId="74"/>
    <cellStyle name="標準 3_登録ナンバー_登録ナンバー15.02.16" xfId="75"/>
    <cellStyle name="標準 3_登録ナンバー15.02.16" xfId="76"/>
    <cellStyle name="標準 4" xfId="77"/>
    <cellStyle name="標準 5" xfId="78"/>
    <cellStyle name="標準 6" xfId="79"/>
    <cellStyle name="標準 7" xfId="80"/>
    <cellStyle name="標準 9" xfId="81"/>
    <cellStyle name="標準_Book2" xfId="82"/>
    <cellStyle name="標準_Book2_登録ナンバー" xfId="83"/>
    <cellStyle name="標準_Book2_登録ナンバー_登録ナンバー15.02.16" xfId="84"/>
    <cellStyle name="標準_Sheet1" xfId="85"/>
    <cellStyle name="標準_Sheet1_登録ナンバー" xfId="86"/>
    <cellStyle name="標準_ウィンターシングルス歴代入賞者" xfId="87"/>
    <cellStyle name="標準_登録ナンバー" xfId="88"/>
    <cellStyle name="標準_登録ナンバー15.02.16" xfId="89"/>
    <cellStyle name="Followed Hyperlink" xfId="90"/>
    <cellStyle name="良い" xfId="91"/>
  </cellStyles>
  <dxfs count="117"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522</xdr:row>
      <xdr:rowOff>114300</xdr:rowOff>
    </xdr:from>
    <xdr:to>
      <xdr:col>2</xdr:col>
      <xdr:colOff>152400</xdr:colOff>
      <xdr:row>522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257300" y="8960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417</xdr:row>
      <xdr:rowOff>114300</xdr:rowOff>
    </xdr:from>
    <xdr:to>
      <xdr:col>2</xdr:col>
      <xdr:colOff>152400</xdr:colOff>
      <xdr:row>417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257300" y="7159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562</xdr:row>
      <xdr:rowOff>0</xdr:rowOff>
    </xdr:from>
    <xdr:to>
      <xdr:col>2</xdr:col>
      <xdr:colOff>152400</xdr:colOff>
      <xdr:row>562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1257300" y="9643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415</xdr:row>
      <xdr:rowOff>114300</xdr:rowOff>
    </xdr:from>
    <xdr:to>
      <xdr:col>2</xdr:col>
      <xdr:colOff>152400</xdr:colOff>
      <xdr:row>415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25730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95250</xdr:rowOff>
    </xdr:from>
    <xdr:to>
      <xdr:col>2</xdr:col>
      <xdr:colOff>38100</xdr:colOff>
      <xdr:row>444</xdr:row>
      <xdr:rowOff>104775</xdr:rowOff>
    </xdr:to>
    <xdr:sp>
      <xdr:nvSpPr>
        <xdr:cNvPr id="5" name="Line 7"/>
        <xdr:cNvSpPr>
          <a:spLocks/>
        </xdr:cNvSpPr>
      </xdr:nvSpPr>
      <xdr:spPr>
        <a:xfrm flipH="1" flipV="1">
          <a:off x="1257300" y="76209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114300</xdr:rowOff>
    </xdr:from>
    <xdr:to>
      <xdr:col>2</xdr:col>
      <xdr:colOff>0</xdr:colOff>
      <xdr:row>445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1257300" y="764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197</xdr:row>
      <xdr:rowOff>95250</xdr:rowOff>
    </xdr:from>
    <xdr:to>
      <xdr:col>3</xdr:col>
      <xdr:colOff>38100</xdr:colOff>
      <xdr:row>197</xdr:row>
      <xdr:rowOff>104775</xdr:rowOff>
    </xdr:to>
    <xdr:sp>
      <xdr:nvSpPr>
        <xdr:cNvPr id="7" name="Line 7"/>
        <xdr:cNvSpPr>
          <a:spLocks/>
        </xdr:cNvSpPr>
      </xdr:nvSpPr>
      <xdr:spPr>
        <a:xfrm flipH="1" flipV="1">
          <a:off x="1257300" y="3386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198</xdr:row>
      <xdr:rowOff>114300</xdr:rowOff>
    </xdr:from>
    <xdr:to>
      <xdr:col>3</xdr:col>
      <xdr:colOff>0</xdr:colOff>
      <xdr:row>198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257300" y="3405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413</xdr:row>
      <xdr:rowOff>114300</xdr:rowOff>
    </xdr:from>
    <xdr:to>
      <xdr:col>2</xdr:col>
      <xdr:colOff>152400</xdr:colOff>
      <xdr:row>413</xdr:row>
      <xdr:rowOff>114300</xdr:rowOff>
    </xdr:to>
    <xdr:sp>
      <xdr:nvSpPr>
        <xdr:cNvPr id="9" name="Line 8"/>
        <xdr:cNvSpPr>
          <a:spLocks/>
        </xdr:cNvSpPr>
      </xdr:nvSpPr>
      <xdr:spPr>
        <a:xfrm flipH="1">
          <a:off x="125730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10" name="Line 7"/>
        <xdr:cNvSpPr>
          <a:spLocks/>
        </xdr:cNvSpPr>
      </xdr:nvSpPr>
      <xdr:spPr>
        <a:xfrm flipH="1" flipV="1">
          <a:off x="125730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1" name="Line 8"/>
        <xdr:cNvSpPr>
          <a:spLocks/>
        </xdr:cNvSpPr>
      </xdr:nvSpPr>
      <xdr:spPr>
        <a:xfrm flipH="1">
          <a:off x="12573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2" name="Line 7"/>
        <xdr:cNvSpPr>
          <a:spLocks/>
        </xdr:cNvSpPr>
      </xdr:nvSpPr>
      <xdr:spPr>
        <a:xfrm flipH="1" flipV="1">
          <a:off x="125730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125730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522</xdr:row>
      <xdr:rowOff>114300</xdr:rowOff>
    </xdr:from>
    <xdr:to>
      <xdr:col>2</xdr:col>
      <xdr:colOff>152400</xdr:colOff>
      <xdr:row>522</xdr:row>
      <xdr:rowOff>114300</xdr:rowOff>
    </xdr:to>
    <xdr:sp>
      <xdr:nvSpPr>
        <xdr:cNvPr id="14" name="Line 8"/>
        <xdr:cNvSpPr>
          <a:spLocks/>
        </xdr:cNvSpPr>
      </xdr:nvSpPr>
      <xdr:spPr>
        <a:xfrm flipH="1">
          <a:off x="1257300" y="8960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417</xdr:row>
      <xdr:rowOff>114300</xdr:rowOff>
    </xdr:from>
    <xdr:to>
      <xdr:col>2</xdr:col>
      <xdr:colOff>152400</xdr:colOff>
      <xdr:row>417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1257300" y="7159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562</xdr:row>
      <xdr:rowOff>0</xdr:rowOff>
    </xdr:from>
    <xdr:to>
      <xdr:col>2</xdr:col>
      <xdr:colOff>152400</xdr:colOff>
      <xdr:row>562</xdr:row>
      <xdr:rowOff>0</xdr:rowOff>
    </xdr:to>
    <xdr:sp>
      <xdr:nvSpPr>
        <xdr:cNvPr id="16" name="Line 8"/>
        <xdr:cNvSpPr>
          <a:spLocks/>
        </xdr:cNvSpPr>
      </xdr:nvSpPr>
      <xdr:spPr>
        <a:xfrm flipH="1">
          <a:off x="1257300" y="9643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415</xdr:row>
      <xdr:rowOff>114300</xdr:rowOff>
    </xdr:from>
    <xdr:to>
      <xdr:col>2</xdr:col>
      <xdr:colOff>152400</xdr:colOff>
      <xdr:row>415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125730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95250</xdr:rowOff>
    </xdr:from>
    <xdr:to>
      <xdr:col>2</xdr:col>
      <xdr:colOff>38100</xdr:colOff>
      <xdr:row>444</xdr:row>
      <xdr:rowOff>104775</xdr:rowOff>
    </xdr:to>
    <xdr:sp>
      <xdr:nvSpPr>
        <xdr:cNvPr id="18" name="Line 7"/>
        <xdr:cNvSpPr>
          <a:spLocks/>
        </xdr:cNvSpPr>
      </xdr:nvSpPr>
      <xdr:spPr>
        <a:xfrm flipH="1" flipV="1">
          <a:off x="1257300" y="76209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114300</xdr:rowOff>
    </xdr:from>
    <xdr:to>
      <xdr:col>2</xdr:col>
      <xdr:colOff>0</xdr:colOff>
      <xdr:row>445</xdr:row>
      <xdr:rowOff>114300</xdr:rowOff>
    </xdr:to>
    <xdr:sp>
      <xdr:nvSpPr>
        <xdr:cNvPr id="19" name="Line 8"/>
        <xdr:cNvSpPr>
          <a:spLocks/>
        </xdr:cNvSpPr>
      </xdr:nvSpPr>
      <xdr:spPr>
        <a:xfrm flipH="1">
          <a:off x="1257300" y="764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197</xdr:row>
      <xdr:rowOff>95250</xdr:rowOff>
    </xdr:from>
    <xdr:to>
      <xdr:col>3</xdr:col>
      <xdr:colOff>38100</xdr:colOff>
      <xdr:row>197</xdr:row>
      <xdr:rowOff>104775</xdr:rowOff>
    </xdr:to>
    <xdr:sp>
      <xdr:nvSpPr>
        <xdr:cNvPr id="20" name="Line 7"/>
        <xdr:cNvSpPr>
          <a:spLocks/>
        </xdr:cNvSpPr>
      </xdr:nvSpPr>
      <xdr:spPr>
        <a:xfrm flipH="1" flipV="1">
          <a:off x="1257300" y="3386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198</xdr:row>
      <xdr:rowOff>114300</xdr:rowOff>
    </xdr:from>
    <xdr:to>
      <xdr:col>3</xdr:col>
      <xdr:colOff>0</xdr:colOff>
      <xdr:row>198</xdr:row>
      <xdr:rowOff>114300</xdr:rowOff>
    </xdr:to>
    <xdr:sp>
      <xdr:nvSpPr>
        <xdr:cNvPr id="21" name="Line 8"/>
        <xdr:cNvSpPr>
          <a:spLocks/>
        </xdr:cNvSpPr>
      </xdr:nvSpPr>
      <xdr:spPr>
        <a:xfrm flipH="1">
          <a:off x="1257300" y="3405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413</xdr:row>
      <xdr:rowOff>114300</xdr:rowOff>
    </xdr:from>
    <xdr:to>
      <xdr:col>2</xdr:col>
      <xdr:colOff>152400</xdr:colOff>
      <xdr:row>413</xdr:row>
      <xdr:rowOff>114300</xdr:rowOff>
    </xdr:to>
    <xdr:sp>
      <xdr:nvSpPr>
        <xdr:cNvPr id="22" name="Line 8"/>
        <xdr:cNvSpPr>
          <a:spLocks/>
        </xdr:cNvSpPr>
      </xdr:nvSpPr>
      <xdr:spPr>
        <a:xfrm flipH="1">
          <a:off x="125730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23" name="Line 7"/>
        <xdr:cNvSpPr>
          <a:spLocks/>
        </xdr:cNvSpPr>
      </xdr:nvSpPr>
      <xdr:spPr>
        <a:xfrm flipH="1" flipV="1">
          <a:off x="125730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24" name="Line 8"/>
        <xdr:cNvSpPr>
          <a:spLocks/>
        </xdr:cNvSpPr>
      </xdr:nvSpPr>
      <xdr:spPr>
        <a:xfrm flipH="1">
          <a:off x="12573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25" name="Line 7"/>
        <xdr:cNvSpPr>
          <a:spLocks/>
        </xdr:cNvSpPr>
      </xdr:nvSpPr>
      <xdr:spPr>
        <a:xfrm flipH="1" flipV="1">
          <a:off x="125730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26" name="Line 8"/>
        <xdr:cNvSpPr>
          <a:spLocks/>
        </xdr:cNvSpPr>
      </xdr:nvSpPr>
      <xdr:spPr>
        <a:xfrm flipH="1">
          <a:off x="125730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453</xdr:row>
      <xdr:rowOff>114300</xdr:rowOff>
    </xdr:from>
    <xdr:to>
      <xdr:col>2</xdr:col>
      <xdr:colOff>152400</xdr:colOff>
      <xdr:row>453</xdr:row>
      <xdr:rowOff>114300</xdr:rowOff>
    </xdr:to>
    <xdr:sp>
      <xdr:nvSpPr>
        <xdr:cNvPr id="27" name="Line 8"/>
        <xdr:cNvSpPr>
          <a:spLocks/>
        </xdr:cNvSpPr>
      </xdr:nvSpPr>
      <xdr:spPr>
        <a:xfrm flipH="1">
          <a:off x="125730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28" name="Line 7"/>
        <xdr:cNvSpPr>
          <a:spLocks/>
        </xdr:cNvSpPr>
      </xdr:nvSpPr>
      <xdr:spPr>
        <a:xfrm flipH="1" flipV="1">
          <a:off x="1257300" y="8255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9" name="Line 8"/>
        <xdr:cNvSpPr>
          <a:spLocks/>
        </xdr:cNvSpPr>
      </xdr:nvSpPr>
      <xdr:spPr>
        <a:xfrm flipH="1">
          <a:off x="125730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30" name="Line 7"/>
        <xdr:cNvSpPr>
          <a:spLocks/>
        </xdr:cNvSpPr>
      </xdr:nvSpPr>
      <xdr:spPr>
        <a:xfrm flipH="1" flipV="1">
          <a:off x="125730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31" name="Line 8"/>
        <xdr:cNvSpPr>
          <a:spLocks/>
        </xdr:cNvSpPr>
      </xdr:nvSpPr>
      <xdr:spPr>
        <a:xfrm flipH="1">
          <a:off x="125730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13</xdr:row>
      <xdr:rowOff>85725</xdr:rowOff>
    </xdr:to>
    <xdr:pic>
      <xdr:nvPicPr>
        <xdr:cNvPr id="1" name="図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0</xdr:rowOff>
    </xdr:from>
    <xdr:to>
      <xdr:col>9</xdr:col>
      <xdr:colOff>28575</xdr:colOff>
      <xdr:row>13</xdr:row>
      <xdr:rowOff>114300</xdr:rowOff>
    </xdr:to>
    <xdr:pic>
      <xdr:nvPicPr>
        <xdr:cNvPr id="2" name="図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0"/>
          <a:ext cx="31146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4</xdr:col>
      <xdr:colOff>323850</xdr:colOff>
      <xdr:row>28</xdr:row>
      <xdr:rowOff>66675</xdr:rowOff>
    </xdr:to>
    <xdr:pic>
      <xdr:nvPicPr>
        <xdr:cNvPr id="3" name="図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71750"/>
          <a:ext cx="30670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4</xdr:col>
      <xdr:colOff>409575</xdr:colOff>
      <xdr:row>45</xdr:row>
      <xdr:rowOff>133350</xdr:rowOff>
    </xdr:to>
    <xdr:pic>
      <xdr:nvPicPr>
        <xdr:cNvPr id="4" name="図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486400"/>
          <a:ext cx="31527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31</xdr:row>
      <xdr:rowOff>95250</xdr:rowOff>
    </xdr:from>
    <xdr:to>
      <xdr:col>9</xdr:col>
      <xdr:colOff>238125</xdr:colOff>
      <xdr:row>45</xdr:row>
      <xdr:rowOff>142875</xdr:rowOff>
    </xdr:to>
    <xdr:pic>
      <xdr:nvPicPr>
        <xdr:cNvPr id="5" name="図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5410200"/>
          <a:ext cx="32575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152400</xdr:rowOff>
    </xdr:from>
    <xdr:to>
      <xdr:col>4</xdr:col>
      <xdr:colOff>466725</xdr:colOff>
      <xdr:row>63</xdr:row>
      <xdr:rowOff>161925</xdr:rowOff>
    </xdr:to>
    <xdr:pic>
      <xdr:nvPicPr>
        <xdr:cNvPr id="6" name="図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53450"/>
          <a:ext cx="3209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49</xdr:row>
      <xdr:rowOff>85725</xdr:rowOff>
    </xdr:from>
    <xdr:to>
      <xdr:col>9</xdr:col>
      <xdr:colOff>285750</xdr:colOff>
      <xdr:row>63</xdr:row>
      <xdr:rowOff>133350</xdr:rowOff>
    </xdr:to>
    <xdr:pic>
      <xdr:nvPicPr>
        <xdr:cNvPr id="7" name="図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0400" y="8486775"/>
          <a:ext cx="32575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4</xdr:col>
      <xdr:colOff>609600</xdr:colOff>
      <xdr:row>81</xdr:row>
      <xdr:rowOff>114300</xdr:rowOff>
    </xdr:to>
    <xdr:pic>
      <xdr:nvPicPr>
        <xdr:cNvPr id="8" name="図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487150"/>
          <a:ext cx="33528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67</xdr:row>
      <xdr:rowOff>9525</xdr:rowOff>
    </xdr:from>
    <xdr:to>
      <xdr:col>9</xdr:col>
      <xdr:colOff>581025</xdr:colOff>
      <xdr:row>81</xdr:row>
      <xdr:rowOff>142875</xdr:rowOff>
    </xdr:to>
    <xdr:pic>
      <xdr:nvPicPr>
        <xdr:cNvPr id="9" name="図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11496675"/>
          <a:ext cx="33718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4</xdr:col>
      <xdr:colOff>619125</xdr:colOff>
      <xdr:row>99</xdr:row>
      <xdr:rowOff>123825</xdr:rowOff>
    </xdr:to>
    <xdr:pic>
      <xdr:nvPicPr>
        <xdr:cNvPr id="10" name="図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573250"/>
          <a:ext cx="33623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9</xdr:col>
      <xdr:colOff>657225</xdr:colOff>
      <xdr:row>99</xdr:row>
      <xdr:rowOff>152400</xdr:rowOff>
    </xdr:to>
    <xdr:pic>
      <xdr:nvPicPr>
        <xdr:cNvPr id="11" name="図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0" y="14573250"/>
          <a:ext cx="34004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ta2012.minibird.jp/Users\kawanamikazuyuki\Documents\&#12489;&#12525;&#12540;&#20316;&#25104;&#12288;&#12471;&#12531;&#12464;&#12523;&#12473;&#29992;&#12288;&#30331;&#37682;&#12513;&#12531;&#12496;&#12540;&#12354;&#124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名リーグ"/>
      <sheetName val="5名リーグ"/>
      <sheetName val="6名リーグ"/>
      <sheetName val="3Ｘ2＝6名リーグ"/>
      <sheetName val="4＋3＝7名リーグ"/>
      <sheetName val="4X2=8名リーグ"/>
      <sheetName val="3Ｘ3＝9名リーグ (3)"/>
      <sheetName val="5X2=10名リーグ"/>
      <sheetName val="3+3+4=10名リーグ"/>
      <sheetName val="3＋4＋4＝11名リーグ"/>
      <sheetName val="3X4=12名リーグ"/>
      <sheetName val="12＋1名"/>
      <sheetName val="１４名リーグ"/>
      <sheetName val="3X5=15名リーグ"/>
      <sheetName val="4X4＝16名リーグ"/>
      <sheetName val="17名リーグ"/>
      <sheetName val="3X6=18名リーグ"/>
      <sheetName val="19名"/>
      <sheetName val="4X5=20名リーグ"/>
      <sheetName val="3X7=21名リーグ"/>
      <sheetName val="21+1=22名リーグ"/>
      <sheetName val="3名リーグ"/>
      <sheetName val="3Ｘ8＝24名リーグ関数あり、隠しデータ不要"/>
      <sheetName val="24＋1＝25名"/>
      <sheetName val="24+2=２６名"/>
      <sheetName val="3X9=27名リーグ"/>
      <sheetName val="3X10=30名リーグ"/>
      <sheetName val="3X11=33名リーグ"/>
      <sheetName val="３８名"/>
      <sheetName val="登録ナンバー"/>
      <sheetName val="ひばり公園"/>
      <sheetName val="村田コート"/>
      <sheetName val="すこやかの杜"/>
    </sheetNames>
    <sheetDataSet>
      <sheetData sheetId="29">
        <row r="1">
          <cell r="H1" t="str">
            <v>東近江市民</v>
          </cell>
          <cell r="I1" t="str">
            <v>東近江市民率</v>
          </cell>
        </row>
        <row r="2">
          <cell r="H2">
            <v>1</v>
          </cell>
          <cell r="I2">
            <v>0.05555555555555555</v>
          </cell>
        </row>
        <row r="3">
          <cell r="F3">
            <v>0</v>
          </cell>
        </row>
        <row r="4">
          <cell r="F4">
            <v>0</v>
          </cell>
        </row>
        <row r="5">
          <cell r="F5" t="str">
            <v>あ０１</v>
          </cell>
          <cell r="G5" t="str">
            <v>水野圭補</v>
          </cell>
          <cell r="H5" t="str">
            <v>アビックＢＢ</v>
          </cell>
          <cell r="I5" t="str">
            <v>男</v>
          </cell>
        </row>
        <row r="6">
          <cell r="F6" t="str">
            <v>あ０２</v>
          </cell>
          <cell r="G6" t="str">
            <v>青木重之</v>
          </cell>
          <cell r="H6" t="str">
            <v>アビックＢＢ</v>
          </cell>
          <cell r="I6" t="str">
            <v>男</v>
          </cell>
        </row>
        <row r="7">
          <cell r="F7" t="str">
            <v>あ０３</v>
          </cell>
          <cell r="G7" t="str">
            <v>乾 勝彦</v>
          </cell>
          <cell r="H7" t="str">
            <v>アビックＢＢ</v>
          </cell>
          <cell r="I7" t="str">
            <v>男</v>
          </cell>
        </row>
        <row r="8">
          <cell r="F8" t="str">
            <v>あ０４</v>
          </cell>
          <cell r="G8" t="str">
            <v>佐藤政之</v>
          </cell>
          <cell r="H8" t="str">
            <v>アビックＢＢ</v>
          </cell>
          <cell r="I8" t="str">
            <v>男</v>
          </cell>
        </row>
        <row r="9">
          <cell r="F9" t="str">
            <v>あ０５</v>
          </cell>
          <cell r="G9" t="str">
            <v>中村 亨</v>
          </cell>
          <cell r="H9" t="str">
            <v>アビックＢＢ</v>
          </cell>
          <cell r="I9" t="str">
            <v>男</v>
          </cell>
        </row>
        <row r="10">
          <cell r="F10" t="str">
            <v>あ０６</v>
          </cell>
          <cell r="G10" t="str">
            <v>谷崎真也</v>
          </cell>
          <cell r="H10" t="str">
            <v>アビックＢＢ</v>
          </cell>
          <cell r="I10" t="str">
            <v>男</v>
          </cell>
        </row>
        <row r="11">
          <cell r="F11" t="str">
            <v>あ０７</v>
          </cell>
          <cell r="G11" t="str">
            <v>齋田至</v>
          </cell>
          <cell r="H11" t="str">
            <v>アビックＢＢ</v>
          </cell>
          <cell r="I11" t="str">
            <v>男</v>
          </cell>
        </row>
        <row r="12">
          <cell r="F12" t="str">
            <v>あ０８</v>
          </cell>
          <cell r="G12" t="str">
            <v>齋田優子</v>
          </cell>
          <cell r="H12" t="str">
            <v>アビックＢＢ</v>
          </cell>
          <cell r="I12" t="str">
            <v>女</v>
          </cell>
        </row>
        <row r="13">
          <cell r="F13" t="str">
            <v>あ０９</v>
          </cell>
          <cell r="G13" t="str">
            <v>平居 崇</v>
          </cell>
          <cell r="H13" t="str">
            <v>アビックＢＢ</v>
          </cell>
          <cell r="I13" t="str">
            <v>男</v>
          </cell>
        </row>
        <row r="14">
          <cell r="F14" t="str">
            <v>あ１０</v>
          </cell>
          <cell r="G14" t="str">
            <v>土居 悟</v>
          </cell>
          <cell r="H14" t="str">
            <v>アビックＢＢ</v>
          </cell>
          <cell r="I14" t="str">
            <v>男</v>
          </cell>
        </row>
        <row r="15">
          <cell r="F15" t="str">
            <v>あ１１</v>
          </cell>
          <cell r="G15" t="str">
            <v>宮村ナオキ</v>
          </cell>
          <cell r="H15" t="str">
            <v>アビックＢＢ</v>
          </cell>
          <cell r="I15" t="str">
            <v>男</v>
          </cell>
        </row>
        <row r="16">
          <cell r="F16" t="str">
            <v>あ１２</v>
          </cell>
          <cell r="G16" t="str">
            <v>西山抄千代</v>
          </cell>
          <cell r="H16" t="str">
            <v>アビックＢＢ</v>
          </cell>
          <cell r="I16" t="str">
            <v>女</v>
          </cell>
        </row>
        <row r="17">
          <cell r="F17" t="str">
            <v>あ１３</v>
          </cell>
          <cell r="G17" t="str">
            <v>三原啓子</v>
          </cell>
          <cell r="H17" t="str">
            <v>アビックＢＢ</v>
          </cell>
          <cell r="I17" t="str">
            <v>女</v>
          </cell>
        </row>
        <row r="18">
          <cell r="F18" t="str">
            <v>あ１４</v>
          </cell>
          <cell r="G18" t="str">
            <v>落合良弘</v>
          </cell>
          <cell r="H18" t="str">
            <v>アビックＢＢ</v>
          </cell>
          <cell r="I18" t="str">
            <v>男</v>
          </cell>
        </row>
        <row r="19">
          <cell r="F19" t="str">
            <v>あ１５</v>
          </cell>
          <cell r="G19" t="str">
            <v>杉原 徹</v>
          </cell>
          <cell r="H19" t="str">
            <v>アビックＢＢ</v>
          </cell>
          <cell r="I19" t="str">
            <v>男</v>
          </cell>
        </row>
        <row r="20">
          <cell r="F20" t="str">
            <v>あ１６</v>
          </cell>
          <cell r="G20" t="str">
            <v>澤村直子</v>
          </cell>
          <cell r="H20" t="str">
            <v>アビックＢＢ</v>
          </cell>
          <cell r="I20" t="str">
            <v>女</v>
          </cell>
        </row>
        <row r="21">
          <cell r="F21" t="str">
            <v>あ１７</v>
          </cell>
          <cell r="G21" t="str">
            <v>松居眞由美</v>
          </cell>
          <cell r="H21" t="str">
            <v>アビックＢＢ</v>
          </cell>
          <cell r="I21" t="str">
            <v>女</v>
          </cell>
        </row>
        <row r="22">
          <cell r="F22" t="str">
            <v>あ１８</v>
          </cell>
          <cell r="G22" t="str">
            <v>治田沙映子</v>
          </cell>
          <cell r="H22" t="str">
            <v>アビックＢＢ</v>
          </cell>
          <cell r="I22" t="str">
            <v>女</v>
          </cell>
        </row>
        <row r="31">
          <cell r="G31" t="str">
            <v>東近江市民</v>
          </cell>
          <cell r="H31" t="str">
            <v>東近江市民率</v>
          </cell>
        </row>
        <row r="32">
          <cell r="G32">
            <v>0</v>
          </cell>
          <cell r="H32">
            <v>0</v>
          </cell>
        </row>
        <row r="33">
          <cell r="H33" t="str">
            <v>正式名称</v>
          </cell>
        </row>
        <row r="34">
          <cell r="F34" t="str">
            <v>ぼ０１</v>
          </cell>
          <cell r="G34" t="str">
            <v>池端誠治</v>
          </cell>
          <cell r="H34" t="str">
            <v>ぼんズ</v>
          </cell>
          <cell r="I34" t="str">
            <v>男</v>
          </cell>
        </row>
        <row r="35">
          <cell r="F35" t="str">
            <v>ぼ０２</v>
          </cell>
          <cell r="G35" t="str">
            <v>金谷太郎</v>
          </cell>
          <cell r="H35" t="str">
            <v>ぼんズ</v>
          </cell>
          <cell r="I35" t="str">
            <v>男</v>
          </cell>
        </row>
        <row r="36">
          <cell r="F36" t="str">
            <v>ぼ０３</v>
          </cell>
          <cell r="G36" t="str">
            <v>小林祐太</v>
          </cell>
          <cell r="H36" t="str">
            <v>ぼんズ</v>
          </cell>
          <cell r="I36" t="str">
            <v>男</v>
          </cell>
        </row>
        <row r="37">
          <cell r="F37" t="str">
            <v>ぼ０４</v>
          </cell>
          <cell r="G37" t="str">
            <v>佐野 望</v>
          </cell>
          <cell r="H37" t="str">
            <v>ぼんズ</v>
          </cell>
          <cell r="I37" t="str">
            <v>男</v>
          </cell>
        </row>
        <row r="38">
          <cell r="F38" t="str">
            <v>ぼ０５</v>
          </cell>
          <cell r="G38" t="str">
            <v>谷口友宏</v>
          </cell>
          <cell r="H38" t="str">
            <v>ぼんズ</v>
          </cell>
          <cell r="I38" t="str">
            <v>男</v>
          </cell>
        </row>
        <row r="39">
          <cell r="F39" t="str">
            <v>ぼ０６</v>
          </cell>
          <cell r="G39" t="str">
            <v>土田哲也</v>
          </cell>
          <cell r="H39" t="str">
            <v>ぼんズ</v>
          </cell>
          <cell r="I39" t="str">
            <v>男</v>
          </cell>
        </row>
        <row r="40">
          <cell r="F40" t="str">
            <v>ぼ０７</v>
          </cell>
          <cell r="G40" t="str">
            <v>堤内昭仁</v>
          </cell>
          <cell r="H40" t="str">
            <v>ぼんズ</v>
          </cell>
          <cell r="I40" t="str">
            <v>男</v>
          </cell>
        </row>
        <row r="41">
          <cell r="F41" t="str">
            <v>ぼ０８</v>
          </cell>
          <cell r="G41" t="str">
            <v>成宮康弘</v>
          </cell>
          <cell r="H41" t="str">
            <v>ぼんズ</v>
          </cell>
          <cell r="I41" t="str">
            <v>男</v>
          </cell>
        </row>
        <row r="42">
          <cell r="F42" t="str">
            <v>ぼ０９</v>
          </cell>
          <cell r="G42" t="str">
            <v>西川昌一</v>
          </cell>
          <cell r="H42" t="str">
            <v>ぼんズ</v>
          </cell>
          <cell r="I42" t="str">
            <v>男</v>
          </cell>
        </row>
        <row r="43">
          <cell r="F43" t="str">
            <v>ぼ１０</v>
          </cell>
          <cell r="G43" t="str">
            <v>古市卓志</v>
          </cell>
          <cell r="H43" t="str">
            <v>ぼんズ</v>
          </cell>
          <cell r="I43" t="str">
            <v>男</v>
          </cell>
        </row>
        <row r="44">
          <cell r="F44" t="str">
            <v>ぼ１１</v>
          </cell>
          <cell r="G44" t="str">
            <v>松井寛司</v>
          </cell>
          <cell r="H44" t="str">
            <v>ぼんズ</v>
          </cell>
          <cell r="I44" t="str">
            <v>男</v>
          </cell>
        </row>
        <row r="45">
          <cell r="F45" t="str">
            <v>ぼ１２</v>
          </cell>
          <cell r="G45" t="str">
            <v>村上知孝</v>
          </cell>
          <cell r="H45" t="str">
            <v>ぼんズ</v>
          </cell>
          <cell r="I45" t="str">
            <v>男</v>
          </cell>
        </row>
        <row r="46">
          <cell r="F46" t="str">
            <v>ぼ１３</v>
          </cell>
          <cell r="G46" t="str">
            <v>八木篤司</v>
          </cell>
          <cell r="H46" t="str">
            <v>ぼんズ</v>
          </cell>
          <cell r="I46" t="str">
            <v>男</v>
          </cell>
        </row>
        <row r="47">
          <cell r="F47" t="str">
            <v>ぼ１４</v>
          </cell>
          <cell r="G47" t="str">
            <v>山崎正雄</v>
          </cell>
          <cell r="H47" t="str">
            <v>ぼんズ</v>
          </cell>
          <cell r="I47" t="str">
            <v>男</v>
          </cell>
        </row>
        <row r="48">
          <cell r="F48" t="str">
            <v>ぼ１５</v>
          </cell>
          <cell r="G48" t="str">
            <v>伊吹邦子</v>
          </cell>
          <cell r="H48" t="str">
            <v>ぼんズ</v>
          </cell>
          <cell r="I48" t="str">
            <v>女</v>
          </cell>
        </row>
        <row r="49">
          <cell r="F49" t="str">
            <v>ぼ１６</v>
          </cell>
          <cell r="G49" t="str">
            <v>木村美香</v>
          </cell>
          <cell r="H49" t="str">
            <v>ぼんズ</v>
          </cell>
          <cell r="I49" t="str">
            <v>女</v>
          </cell>
        </row>
        <row r="50">
          <cell r="F50" t="str">
            <v>ぼ１７</v>
          </cell>
          <cell r="G50" t="str">
            <v>近藤直美</v>
          </cell>
          <cell r="H50" t="str">
            <v>ぼんズ</v>
          </cell>
          <cell r="I50" t="str">
            <v>女</v>
          </cell>
        </row>
        <row r="51">
          <cell r="F51" t="str">
            <v>ぼ１８</v>
          </cell>
          <cell r="G51" t="str">
            <v>佐竹昌子</v>
          </cell>
          <cell r="H51" t="str">
            <v>ぼんズ</v>
          </cell>
          <cell r="I51" t="str">
            <v>女</v>
          </cell>
        </row>
        <row r="52">
          <cell r="F52" t="str">
            <v>ぼ１９</v>
          </cell>
          <cell r="G52" t="str">
            <v>筒井珠世</v>
          </cell>
          <cell r="H52" t="str">
            <v>ぼんズ</v>
          </cell>
          <cell r="I52" t="str">
            <v>女</v>
          </cell>
        </row>
        <row r="53">
          <cell r="F53" t="str">
            <v>ぼ２０</v>
          </cell>
          <cell r="G53" t="str">
            <v>中村千春</v>
          </cell>
          <cell r="H53" t="str">
            <v>ぼんズ</v>
          </cell>
          <cell r="I53" t="str">
            <v>女</v>
          </cell>
        </row>
        <row r="54">
          <cell r="F54" t="str">
            <v>ぼ２１</v>
          </cell>
          <cell r="G54" t="str">
            <v>成宮まき</v>
          </cell>
          <cell r="H54" t="str">
            <v>ぼんズ</v>
          </cell>
          <cell r="I54" t="str">
            <v>女</v>
          </cell>
        </row>
        <row r="55">
          <cell r="F55" t="str">
            <v>ぼ２２</v>
          </cell>
          <cell r="G55" t="str">
            <v>橋本真理</v>
          </cell>
          <cell r="H55" t="str">
            <v>ぼんズ</v>
          </cell>
          <cell r="I55" t="str">
            <v>女</v>
          </cell>
        </row>
        <row r="56">
          <cell r="F56" t="str">
            <v>ぼ２３</v>
          </cell>
          <cell r="G56" t="str">
            <v>藤田博美</v>
          </cell>
          <cell r="H56" t="str">
            <v>ぼんズ</v>
          </cell>
          <cell r="I56" t="str">
            <v>女</v>
          </cell>
        </row>
        <row r="57">
          <cell r="F57" t="str">
            <v>ぼ２４</v>
          </cell>
          <cell r="G57" t="str">
            <v>藤原泰子</v>
          </cell>
          <cell r="H57" t="str">
            <v>ぼんズ</v>
          </cell>
          <cell r="I57" t="str">
            <v>女</v>
          </cell>
        </row>
        <row r="58">
          <cell r="F58" t="str">
            <v>ぼ２５</v>
          </cell>
          <cell r="G58" t="str">
            <v>森 薫吏</v>
          </cell>
          <cell r="H58" t="str">
            <v>ぼんズ</v>
          </cell>
          <cell r="I58" t="str">
            <v>女</v>
          </cell>
        </row>
        <row r="59">
          <cell r="F59" t="str">
            <v>ぼ２６</v>
          </cell>
          <cell r="G59" t="str">
            <v>日髙眞規子</v>
          </cell>
          <cell r="H59" t="str">
            <v>ぼんズ</v>
          </cell>
          <cell r="I59" t="str">
            <v>女</v>
          </cell>
        </row>
        <row r="60">
          <cell r="F60" t="str">
            <v>ぼ２７</v>
          </cell>
          <cell r="G60" t="str">
            <v>東　正隆</v>
          </cell>
          <cell r="H60" t="str">
            <v>ぼんズ</v>
          </cell>
          <cell r="I60" t="str">
            <v>男</v>
          </cell>
        </row>
        <row r="77">
          <cell r="G77" t="str">
            <v>東近江市民</v>
          </cell>
          <cell r="H77" t="str">
            <v>東近江市民率</v>
          </cell>
        </row>
        <row r="78">
          <cell r="G78">
            <v>24</v>
          </cell>
          <cell r="H78">
            <v>0.3287671232876712</v>
          </cell>
        </row>
        <row r="79">
          <cell r="F79" t="str">
            <v>き０１</v>
          </cell>
          <cell r="G79" t="str">
            <v>片岡春己</v>
          </cell>
          <cell r="H79" t="str">
            <v>京セラTC</v>
          </cell>
          <cell r="I79" t="str">
            <v>男</v>
          </cell>
        </row>
        <row r="80">
          <cell r="F80" t="str">
            <v>き０２</v>
          </cell>
          <cell r="G80" t="str">
            <v>山本　真</v>
          </cell>
          <cell r="H80" t="str">
            <v>京セラTC</v>
          </cell>
          <cell r="I80" t="str">
            <v>男</v>
          </cell>
        </row>
        <row r="81">
          <cell r="F81" t="str">
            <v>き０３</v>
          </cell>
          <cell r="G81" t="str">
            <v>西田裕信</v>
          </cell>
          <cell r="H81" t="str">
            <v>京セラTC</v>
          </cell>
          <cell r="I81" t="str">
            <v>男</v>
          </cell>
        </row>
        <row r="82">
          <cell r="F82" t="str">
            <v>き０４</v>
          </cell>
          <cell r="G82" t="str">
            <v>柴谷義信</v>
          </cell>
          <cell r="H82" t="str">
            <v>京セラTC</v>
          </cell>
          <cell r="I82" t="str">
            <v>男</v>
          </cell>
        </row>
        <row r="83">
          <cell r="F83" t="str">
            <v>き０５</v>
          </cell>
          <cell r="G83" t="str">
            <v>坂元智成</v>
          </cell>
          <cell r="H83" t="str">
            <v>京セラTC</v>
          </cell>
          <cell r="I83" t="str">
            <v>男</v>
          </cell>
        </row>
        <row r="84">
          <cell r="F84" t="str">
            <v>き０６</v>
          </cell>
          <cell r="G84" t="str">
            <v>荒浪順次</v>
          </cell>
          <cell r="H84" t="str">
            <v>京セラTC</v>
          </cell>
          <cell r="I84" t="str">
            <v>男</v>
          </cell>
        </row>
        <row r="85">
          <cell r="F85" t="str">
            <v>き０７</v>
          </cell>
          <cell r="G85" t="str">
            <v>中本隆司</v>
          </cell>
          <cell r="H85" t="str">
            <v>京セラTC</v>
          </cell>
          <cell r="I85" t="str">
            <v>男</v>
          </cell>
        </row>
        <row r="86">
          <cell r="F86" t="str">
            <v>き０８</v>
          </cell>
          <cell r="G86" t="str">
            <v>鉄川聡志</v>
          </cell>
          <cell r="H86" t="str">
            <v>京セラTC</v>
          </cell>
          <cell r="I86" t="str">
            <v>男</v>
          </cell>
        </row>
        <row r="87">
          <cell r="F87" t="str">
            <v>き０９</v>
          </cell>
          <cell r="G87" t="str">
            <v>宮道祐介</v>
          </cell>
          <cell r="H87" t="str">
            <v>京セラTC</v>
          </cell>
          <cell r="I87" t="str">
            <v>男</v>
          </cell>
        </row>
        <row r="88">
          <cell r="F88" t="str">
            <v>き１０</v>
          </cell>
          <cell r="G88" t="str">
            <v>本間靖教</v>
          </cell>
          <cell r="H88" t="str">
            <v>京セラTC</v>
          </cell>
          <cell r="I88" t="str">
            <v>男</v>
          </cell>
        </row>
        <row r="89">
          <cell r="F89" t="str">
            <v>き１１</v>
          </cell>
          <cell r="G89" t="str">
            <v>並河智加</v>
          </cell>
          <cell r="H89" t="str">
            <v>京セラTC</v>
          </cell>
          <cell r="I89" t="str">
            <v>女</v>
          </cell>
        </row>
        <row r="90">
          <cell r="F90" t="str">
            <v>き１２</v>
          </cell>
          <cell r="G90" t="str">
            <v>橘　崇博</v>
          </cell>
          <cell r="H90" t="str">
            <v>京セラTC</v>
          </cell>
          <cell r="I90" t="str">
            <v>男</v>
          </cell>
        </row>
        <row r="91">
          <cell r="F91" t="str">
            <v>き１３</v>
          </cell>
          <cell r="G91" t="str">
            <v>岡本　彰</v>
          </cell>
          <cell r="H91" t="str">
            <v>京セラTC</v>
          </cell>
          <cell r="I91" t="str">
            <v>男</v>
          </cell>
        </row>
        <row r="92">
          <cell r="F92" t="str">
            <v>き１４</v>
          </cell>
          <cell r="G92" t="str">
            <v>辻井貴大</v>
          </cell>
          <cell r="H92" t="str">
            <v>京セラTC</v>
          </cell>
          <cell r="I92" t="str">
            <v>男</v>
          </cell>
        </row>
        <row r="93">
          <cell r="F93" t="str">
            <v>き１５</v>
          </cell>
          <cell r="G93" t="str">
            <v>寺岡淳平</v>
          </cell>
          <cell r="H93" t="str">
            <v>京セラTC</v>
          </cell>
          <cell r="I93" t="str">
            <v>男</v>
          </cell>
        </row>
        <row r="94">
          <cell r="F94" t="str">
            <v>き１６</v>
          </cell>
          <cell r="G94" t="str">
            <v>牛尾紳之介</v>
          </cell>
          <cell r="H94" t="str">
            <v>京セラTC</v>
          </cell>
          <cell r="I94" t="str">
            <v>男</v>
          </cell>
        </row>
        <row r="95">
          <cell r="F95" t="str">
            <v>き１７</v>
          </cell>
          <cell r="G95" t="str">
            <v>神山孝行</v>
          </cell>
          <cell r="H95" t="str">
            <v>京セラTC</v>
          </cell>
          <cell r="I95" t="str">
            <v>男</v>
          </cell>
        </row>
        <row r="96">
          <cell r="F96" t="str">
            <v>き１８</v>
          </cell>
          <cell r="G96" t="str">
            <v>曽我卓矢</v>
          </cell>
          <cell r="H96" t="str">
            <v>京セラTC</v>
          </cell>
          <cell r="I96" t="str">
            <v>男</v>
          </cell>
        </row>
        <row r="97">
          <cell r="F97" t="str">
            <v>き１９</v>
          </cell>
          <cell r="G97" t="str">
            <v>薮内陸久</v>
          </cell>
          <cell r="H97" t="str">
            <v>京セラTC</v>
          </cell>
          <cell r="I97" t="str">
            <v>男</v>
          </cell>
        </row>
        <row r="98">
          <cell r="F98" t="str">
            <v>き２０</v>
          </cell>
          <cell r="G98" t="str">
            <v>龍村 信</v>
          </cell>
          <cell r="H98" t="str">
            <v>京セラTC</v>
          </cell>
          <cell r="I98" t="str">
            <v>男</v>
          </cell>
        </row>
        <row r="99">
          <cell r="F99" t="str">
            <v>き２１</v>
          </cell>
          <cell r="G99" t="str">
            <v>松島理和</v>
          </cell>
          <cell r="H99" t="str">
            <v>京セラTC</v>
          </cell>
          <cell r="I99" t="str">
            <v>男</v>
          </cell>
        </row>
        <row r="100">
          <cell r="F100" t="str">
            <v>き２２</v>
          </cell>
          <cell r="G100" t="str">
            <v>西岡庸介</v>
          </cell>
          <cell r="H100" t="str">
            <v>京セラTC</v>
          </cell>
          <cell r="I100" t="str">
            <v>男</v>
          </cell>
        </row>
        <row r="101">
          <cell r="F101" t="str">
            <v>き２３</v>
          </cell>
          <cell r="G101" t="str">
            <v>石川和洋</v>
          </cell>
          <cell r="H101" t="str">
            <v>京セラTC</v>
          </cell>
          <cell r="I101" t="str">
            <v>男</v>
          </cell>
        </row>
        <row r="102">
          <cell r="F102" t="str">
            <v>き２４</v>
          </cell>
          <cell r="G102" t="str">
            <v>兼古翔太</v>
          </cell>
          <cell r="H102" t="str">
            <v>京セラTC</v>
          </cell>
          <cell r="I102" t="str">
            <v>男</v>
          </cell>
        </row>
        <row r="103">
          <cell r="F103" t="str">
            <v>C57</v>
          </cell>
          <cell r="G103" t="str">
            <v>井澤匡志</v>
          </cell>
          <cell r="H103" t="str">
            <v>京セラTC</v>
          </cell>
          <cell r="I103" t="str">
            <v>男</v>
          </cell>
        </row>
        <row r="104">
          <cell r="F104" t="str">
            <v>き２６</v>
          </cell>
          <cell r="G104" t="str">
            <v>奥田康博</v>
          </cell>
          <cell r="H104" t="str">
            <v>京セラTC</v>
          </cell>
          <cell r="I104" t="str">
            <v>男</v>
          </cell>
        </row>
        <row r="105">
          <cell r="F105" t="str">
            <v>き２７</v>
          </cell>
          <cell r="G105" t="str">
            <v>山崎茂智</v>
          </cell>
          <cell r="H105" t="str">
            <v>京セラTC</v>
          </cell>
          <cell r="I105" t="str">
            <v>男</v>
          </cell>
        </row>
        <row r="106">
          <cell r="F106" t="str">
            <v>き２８</v>
          </cell>
          <cell r="G106" t="str">
            <v>秋山太助</v>
          </cell>
          <cell r="H106" t="str">
            <v>京セラTC</v>
          </cell>
          <cell r="I106" t="str">
            <v>男</v>
          </cell>
        </row>
        <row r="107">
          <cell r="F107" t="str">
            <v>き２９</v>
          </cell>
          <cell r="G107" t="str">
            <v>廣瀬智也</v>
          </cell>
          <cell r="H107" t="str">
            <v>京セラTC</v>
          </cell>
          <cell r="I107" t="str">
            <v>男</v>
          </cell>
        </row>
        <row r="108">
          <cell r="F108" t="str">
            <v>き３０</v>
          </cell>
          <cell r="G108" t="str">
            <v>玉川敬三</v>
          </cell>
          <cell r="H108" t="str">
            <v>京セラTC</v>
          </cell>
          <cell r="I108" t="str">
            <v>男</v>
          </cell>
        </row>
        <row r="109">
          <cell r="F109" t="str">
            <v>き３１</v>
          </cell>
          <cell r="G109" t="str">
            <v>太田圭亮</v>
          </cell>
          <cell r="H109" t="str">
            <v>京セラTC</v>
          </cell>
          <cell r="I109" t="str">
            <v>男</v>
          </cell>
        </row>
        <row r="110">
          <cell r="F110" t="str">
            <v>き３２</v>
          </cell>
          <cell r="G110" t="str">
            <v>馬場英年</v>
          </cell>
          <cell r="H110" t="str">
            <v>京セラTC</v>
          </cell>
          <cell r="I110" t="str">
            <v>男</v>
          </cell>
        </row>
        <row r="111">
          <cell r="F111" t="str">
            <v>C55</v>
          </cell>
          <cell r="G111" t="str">
            <v>石田文彦</v>
          </cell>
          <cell r="H111" t="str">
            <v>京セラTC</v>
          </cell>
          <cell r="I111" t="str">
            <v>男</v>
          </cell>
        </row>
        <row r="112">
          <cell r="F112" t="str">
            <v>き３４</v>
          </cell>
          <cell r="G112" t="str">
            <v>田中正行</v>
          </cell>
          <cell r="H112" t="str">
            <v>京セラTC</v>
          </cell>
          <cell r="I112" t="str">
            <v>男</v>
          </cell>
        </row>
        <row r="113">
          <cell r="F113" t="str">
            <v>き３５</v>
          </cell>
          <cell r="G113" t="str">
            <v>一色 翼</v>
          </cell>
          <cell r="H113" t="str">
            <v>京セラTC</v>
          </cell>
          <cell r="I113" t="str">
            <v>男</v>
          </cell>
        </row>
        <row r="114">
          <cell r="F114" t="str">
            <v>き３６</v>
          </cell>
          <cell r="G114" t="str">
            <v>菊井鈴夏</v>
          </cell>
          <cell r="H114" t="str">
            <v>京セラTC</v>
          </cell>
          <cell r="I114" t="str">
            <v>女</v>
          </cell>
        </row>
        <row r="115">
          <cell r="F115" t="str">
            <v>き３７</v>
          </cell>
          <cell r="G115" t="str">
            <v>山本和樹</v>
          </cell>
          <cell r="H115" t="str">
            <v>京セラTC</v>
          </cell>
          <cell r="I115" t="str">
            <v>男</v>
          </cell>
        </row>
        <row r="116">
          <cell r="F116" t="str">
            <v>き３８</v>
          </cell>
          <cell r="G116" t="str">
            <v>島山莉旺</v>
          </cell>
          <cell r="H116" t="str">
            <v>京セラTC</v>
          </cell>
          <cell r="I116" t="str">
            <v>男</v>
          </cell>
        </row>
        <row r="117">
          <cell r="F117" t="str">
            <v>き３９</v>
          </cell>
          <cell r="G117" t="str">
            <v>浅田 光</v>
          </cell>
          <cell r="H117" t="str">
            <v>京セラTC</v>
          </cell>
          <cell r="I117" t="str">
            <v>男</v>
          </cell>
        </row>
        <row r="118">
          <cell r="F118" t="str">
            <v>き４０</v>
          </cell>
          <cell r="G118" t="str">
            <v>桜井貴哉</v>
          </cell>
          <cell r="H118" t="str">
            <v>京セラTC</v>
          </cell>
          <cell r="I118" t="str">
            <v>男</v>
          </cell>
        </row>
        <row r="119">
          <cell r="F119" t="str">
            <v>き４１</v>
          </cell>
          <cell r="G119" t="str">
            <v>湯本芳明</v>
          </cell>
          <cell r="H119" t="str">
            <v>京セラTC</v>
          </cell>
          <cell r="I119" t="str">
            <v>男</v>
          </cell>
        </row>
        <row r="120">
          <cell r="F120" t="str">
            <v>き４２</v>
          </cell>
          <cell r="G120" t="str">
            <v>高橋雄祐</v>
          </cell>
          <cell r="H120" t="str">
            <v>京セラTC</v>
          </cell>
          <cell r="I120" t="str">
            <v>男</v>
          </cell>
        </row>
        <row r="121">
          <cell r="F121" t="str">
            <v>き４３</v>
          </cell>
          <cell r="G121" t="str">
            <v>吉本泰二</v>
          </cell>
          <cell r="H121" t="str">
            <v>京セラTC</v>
          </cell>
          <cell r="I121" t="str">
            <v>男</v>
          </cell>
        </row>
        <row r="122">
          <cell r="F122" t="str">
            <v>き４４</v>
          </cell>
          <cell r="G122" t="str">
            <v>村尾彰了</v>
          </cell>
          <cell r="H122" t="str">
            <v>京セラTC</v>
          </cell>
          <cell r="I122" t="str">
            <v>男</v>
          </cell>
        </row>
        <row r="123">
          <cell r="F123" t="str">
            <v>き４５</v>
          </cell>
          <cell r="G123" t="str">
            <v>澤田啓一</v>
          </cell>
          <cell r="H123" t="str">
            <v>京セラTC</v>
          </cell>
          <cell r="I123" t="str">
            <v>男</v>
          </cell>
        </row>
        <row r="124">
          <cell r="F124" t="str">
            <v>き４６</v>
          </cell>
          <cell r="G124" t="str">
            <v>浅田亜祐子</v>
          </cell>
          <cell r="H124" t="str">
            <v>京セラTC</v>
          </cell>
          <cell r="I124" t="str">
            <v>女</v>
          </cell>
        </row>
        <row r="125">
          <cell r="F125" t="str">
            <v>き４７</v>
          </cell>
          <cell r="G125" t="str">
            <v>赤木 拓</v>
          </cell>
          <cell r="H125" t="str">
            <v>京セラTC</v>
          </cell>
          <cell r="I125" t="str">
            <v>男</v>
          </cell>
        </row>
        <row r="126">
          <cell r="F126" t="str">
            <v>き４８</v>
          </cell>
          <cell r="G126" t="str">
            <v>住谷岳司</v>
          </cell>
          <cell r="H126" t="str">
            <v>京セラTC</v>
          </cell>
          <cell r="I126" t="str">
            <v>男</v>
          </cell>
        </row>
        <row r="127">
          <cell r="F127" t="str">
            <v>き４９</v>
          </cell>
          <cell r="G127" t="str">
            <v>永田寛教</v>
          </cell>
          <cell r="H127" t="str">
            <v>京セラTC</v>
          </cell>
          <cell r="I127" t="str">
            <v>男</v>
          </cell>
        </row>
        <row r="128">
          <cell r="F128" t="str">
            <v>き５０</v>
          </cell>
          <cell r="G128" t="str">
            <v>柴田雅寛</v>
          </cell>
          <cell r="H128" t="str">
            <v>京セラTC</v>
          </cell>
          <cell r="I128" t="str">
            <v>男</v>
          </cell>
        </row>
        <row r="129">
          <cell r="F129" t="str">
            <v>き５１</v>
          </cell>
          <cell r="G129" t="str">
            <v>大鳥有希子</v>
          </cell>
          <cell r="H129" t="str">
            <v>京セラTC</v>
          </cell>
          <cell r="I129" t="str">
            <v>女</v>
          </cell>
        </row>
        <row r="130">
          <cell r="F130" t="str">
            <v>き５２</v>
          </cell>
          <cell r="G130" t="str">
            <v>菊池健太郎</v>
          </cell>
          <cell r="H130" t="str">
            <v>京セラTC</v>
          </cell>
          <cell r="I130" t="str">
            <v>男</v>
          </cell>
        </row>
        <row r="131">
          <cell r="F131" t="str">
            <v>き５３</v>
          </cell>
          <cell r="G131" t="str">
            <v>村西徹</v>
          </cell>
          <cell r="H131" t="str">
            <v>京セラTC</v>
          </cell>
          <cell r="I131" t="str">
            <v>男</v>
          </cell>
        </row>
        <row r="132">
          <cell r="F132" t="str">
            <v>き５４</v>
          </cell>
          <cell r="G132" t="str">
            <v>松本太一</v>
          </cell>
          <cell r="H132" t="str">
            <v>京セラTC</v>
          </cell>
          <cell r="I132" t="str">
            <v>男</v>
          </cell>
        </row>
        <row r="133">
          <cell r="F133" t="str">
            <v>き５５</v>
          </cell>
          <cell r="G133" t="str">
            <v>竹村仁志</v>
          </cell>
          <cell r="H133" t="str">
            <v>京セラTC</v>
          </cell>
          <cell r="I133" t="str">
            <v>男</v>
          </cell>
        </row>
        <row r="134">
          <cell r="F134" t="str">
            <v>き５６</v>
          </cell>
          <cell r="G134" t="str">
            <v>中元寺功貴</v>
          </cell>
          <cell r="H134" t="str">
            <v>京セラTC</v>
          </cell>
          <cell r="I134" t="str">
            <v>男</v>
          </cell>
        </row>
        <row r="135">
          <cell r="F135" t="str">
            <v>き５７</v>
          </cell>
          <cell r="G135" t="str">
            <v>大河原豊</v>
          </cell>
          <cell r="H135" t="str">
            <v>京セラTC</v>
          </cell>
          <cell r="I135" t="str">
            <v>男</v>
          </cell>
        </row>
        <row r="136">
          <cell r="F136" t="str">
            <v>き５８</v>
          </cell>
          <cell r="G136" t="str">
            <v>森愛捺花</v>
          </cell>
          <cell r="H136" t="str">
            <v>京セラTC</v>
          </cell>
          <cell r="I136" t="str">
            <v>女</v>
          </cell>
        </row>
        <row r="137">
          <cell r="F137" t="str">
            <v>き５９</v>
          </cell>
          <cell r="G137" t="str">
            <v>森涼花</v>
          </cell>
          <cell r="H137" t="str">
            <v>京セラTC</v>
          </cell>
          <cell r="I137" t="str">
            <v>女</v>
          </cell>
        </row>
        <row r="138">
          <cell r="F138" t="str">
            <v>き６０</v>
          </cell>
          <cell r="G138" t="str">
            <v>清水陽介</v>
          </cell>
          <cell r="H138" t="str">
            <v>京セラTC</v>
          </cell>
          <cell r="I138" t="str">
            <v>男</v>
          </cell>
        </row>
        <row r="139">
          <cell r="F139" t="str">
            <v>き６１</v>
          </cell>
          <cell r="G139" t="str">
            <v>川田達也</v>
          </cell>
          <cell r="H139" t="str">
            <v>京セラTC</v>
          </cell>
          <cell r="I139" t="str">
            <v>男</v>
          </cell>
        </row>
        <row r="140">
          <cell r="F140" t="str">
            <v>き６２</v>
          </cell>
          <cell r="G140" t="str">
            <v>川田貴也</v>
          </cell>
          <cell r="H140" t="str">
            <v>京セラTC</v>
          </cell>
          <cell r="I140" t="str">
            <v>男</v>
          </cell>
        </row>
        <row r="141">
          <cell r="F141" t="str">
            <v>き６３</v>
          </cell>
          <cell r="G141" t="str">
            <v>岸本恭介</v>
          </cell>
          <cell r="H141" t="str">
            <v>京セラTC</v>
          </cell>
          <cell r="I141" t="str">
            <v>男</v>
          </cell>
        </row>
        <row r="142">
          <cell r="F142" t="str">
            <v>き６４</v>
          </cell>
          <cell r="G142" t="str">
            <v>佐治 武</v>
          </cell>
          <cell r="H142" t="str">
            <v>京セラTC</v>
          </cell>
          <cell r="I142" t="str">
            <v>男</v>
          </cell>
        </row>
        <row r="143">
          <cell r="F143" t="str">
            <v>き６５</v>
          </cell>
          <cell r="G143" t="str">
            <v>佐藤 祥</v>
          </cell>
          <cell r="H143" t="str">
            <v>京セラTC</v>
          </cell>
          <cell r="I143" t="str">
            <v>男</v>
          </cell>
        </row>
        <row r="144">
          <cell r="F144" t="str">
            <v>き６６</v>
          </cell>
          <cell r="G144" t="str">
            <v>細川知剛</v>
          </cell>
          <cell r="H144" t="str">
            <v>京セラTC</v>
          </cell>
          <cell r="I144" t="str">
            <v>男</v>
          </cell>
        </row>
        <row r="145">
          <cell r="F145" t="str">
            <v>き６７</v>
          </cell>
          <cell r="G145" t="str">
            <v>伊藤成行</v>
          </cell>
          <cell r="H145" t="str">
            <v>京セラTC</v>
          </cell>
          <cell r="I145" t="str">
            <v>男</v>
          </cell>
        </row>
        <row r="146">
          <cell r="F146" t="str">
            <v>き６８</v>
          </cell>
          <cell r="G146" t="str">
            <v>青木香奈依</v>
          </cell>
          <cell r="H146" t="str">
            <v>京セラTC</v>
          </cell>
          <cell r="I146" t="str">
            <v>女</v>
          </cell>
        </row>
        <row r="147">
          <cell r="F147" t="str">
            <v>き６９</v>
          </cell>
          <cell r="G147" t="str">
            <v>金山真理子</v>
          </cell>
          <cell r="H147" t="str">
            <v>京セラTC</v>
          </cell>
          <cell r="I147" t="str">
            <v>女</v>
          </cell>
        </row>
        <row r="148">
          <cell r="F148" t="str">
            <v>き７０</v>
          </cell>
          <cell r="G148" t="str">
            <v>亀井莉乃</v>
          </cell>
          <cell r="H148" t="str">
            <v>京セラTC</v>
          </cell>
          <cell r="I148" t="str">
            <v>女</v>
          </cell>
        </row>
        <row r="149">
          <cell r="F149" t="str">
            <v>き７１</v>
          </cell>
          <cell r="G149" t="str">
            <v>島井美帆</v>
          </cell>
          <cell r="H149" t="str">
            <v>京セラTC</v>
          </cell>
          <cell r="I149" t="str">
            <v>女</v>
          </cell>
        </row>
        <row r="150">
          <cell r="F150" t="str">
            <v>き７２</v>
          </cell>
          <cell r="G150" t="str">
            <v>田端輝子</v>
          </cell>
          <cell r="H150" t="str">
            <v>京セラTC</v>
          </cell>
          <cell r="I150" t="str">
            <v>女</v>
          </cell>
        </row>
        <row r="151">
          <cell r="F151" t="str">
            <v>き７３</v>
          </cell>
          <cell r="G151" t="str">
            <v>由井利紗子</v>
          </cell>
          <cell r="H151" t="str">
            <v>京セラTC</v>
          </cell>
          <cell r="I151" t="str">
            <v>女</v>
          </cell>
        </row>
        <row r="158">
          <cell r="F158" t="str">
            <v>東近江市民</v>
          </cell>
          <cell r="G158" t="str">
            <v>東近江市民率</v>
          </cell>
        </row>
        <row r="159">
          <cell r="F159">
            <v>4</v>
          </cell>
          <cell r="G159">
            <v>0.13333333333333333</v>
          </cell>
        </row>
        <row r="160">
          <cell r="H160" t="str">
            <v>正式名称</v>
          </cell>
        </row>
        <row r="161">
          <cell r="F161" t="str">
            <v>F01</v>
          </cell>
          <cell r="G161" t="str">
            <v>水本佑人</v>
          </cell>
          <cell r="H161" t="str">
            <v>フレンズ</v>
          </cell>
          <cell r="I161" t="str">
            <v>男</v>
          </cell>
        </row>
        <row r="162">
          <cell r="F162" t="str">
            <v>ふ０２</v>
          </cell>
          <cell r="G162" t="str">
            <v>大島巧也</v>
          </cell>
          <cell r="H162" t="str">
            <v>フレンズ</v>
          </cell>
          <cell r="I162" t="str">
            <v>男</v>
          </cell>
        </row>
        <row r="163">
          <cell r="F163" t="str">
            <v>ふ０３</v>
          </cell>
          <cell r="G163" t="str">
            <v>津田原樹</v>
          </cell>
          <cell r="H163" t="str">
            <v>フレンズ</v>
          </cell>
          <cell r="I163" t="str">
            <v>男</v>
          </cell>
        </row>
        <row r="164">
          <cell r="F164" t="str">
            <v>ふ０４</v>
          </cell>
          <cell r="G164" t="str">
            <v>土肥将博</v>
          </cell>
          <cell r="H164" t="str">
            <v>フレンズ</v>
          </cell>
          <cell r="I164" t="str">
            <v>男</v>
          </cell>
        </row>
        <row r="165">
          <cell r="F165" t="str">
            <v>ふ０５</v>
          </cell>
          <cell r="G165" t="str">
            <v>奥内栄治</v>
          </cell>
          <cell r="H165" t="str">
            <v>フレンズ</v>
          </cell>
          <cell r="I165" t="str">
            <v>男</v>
          </cell>
        </row>
        <row r="166">
          <cell r="F166" t="str">
            <v>ふ０６</v>
          </cell>
          <cell r="G166" t="str">
            <v>油利 享</v>
          </cell>
          <cell r="H166" t="str">
            <v>フレンズ</v>
          </cell>
          <cell r="I166" t="str">
            <v>男</v>
          </cell>
        </row>
        <row r="167">
          <cell r="F167" t="str">
            <v>ふ０７</v>
          </cell>
          <cell r="G167" t="str">
            <v>鈴木英夫</v>
          </cell>
          <cell r="H167" t="str">
            <v>フレンズ</v>
          </cell>
          <cell r="I167" t="str">
            <v>男</v>
          </cell>
        </row>
        <row r="168">
          <cell r="F168" t="str">
            <v>ふ０８</v>
          </cell>
          <cell r="G168" t="str">
            <v>長谷出 浩</v>
          </cell>
          <cell r="H168" t="str">
            <v>フレンズ</v>
          </cell>
          <cell r="I168" t="str">
            <v>男</v>
          </cell>
        </row>
        <row r="169">
          <cell r="F169" t="str">
            <v>ふ０９</v>
          </cell>
          <cell r="G169" t="str">
            <v>山崎  豊</v>
          </cell>
          <cell r="H169" t="str">
            <v>フレンズ</v>
          </cell>
          <cell r="I169" t="str">
            <v>男</v>
          </cell>
        </row>
        <row r="170">
          <cell r="F170" t="str">
            <v>ふ１０</v>
          </cell>
          <cell r="G170" t="str">
            <v>三代康成</v>
          </cell>
          <cell r="H170" t="str">
            <v>フレンズ</v>
          </cell>
          <cell r="I170" t="str">
            <v>男</v>
          </cell>
        </row>
        <row r="171">
          <cell r="F171" t="str">
            <v>ふ１１</v>
          </cell>
          <cell r="G171" t="str">
            <v>水本淳史</v>
          </cell>
          <cell r="H171" t="str">
            <v>フレンズ</v>
          </cell>
          <cell r="I171" t="str">
            <v>男</v>
          </cell>
        </row>
        <row r="172">
          <cell r="F172" t="str">
            <v>ふ１２</v>
          </cell>
          <cell r="G172" t="str">
            <v>山本将義</v>
          </cell>
          <cell r="H172" t="str">
            <v>フレンズ</v>
          </cell>
          <cell r="I172" t="str">
            <v>男</v>
          </cell>
        </row>
        <row r="173">
          <cell r="F173" t="str">
            <v>ふ１３</v>
          </cell>
          <cell r="G173" t="str">
            <v>大丸和輝</v>
          </cell>
          <cell r="H173" t="str">
            <v>フレンズ</v>
          </cell>
          <cell r="I173" t="str">
            <v>男</v>
          </cell>
        </row>
        <row r="174">
          <cell r="F174" t="str">
            <v>ふ１４</v>
          </cell>
          <cell r="G174" t="str">
            <v>清水善弘</v>
          </cell>
          <cell r="H174" t="str">
            <v>フレンズ</v>
          </cell>
          <cell r="I174" t="str">
            <v>男</v>
          </cell>
        </row>
        <row r="175">
          <cell r="F175" t="str">
            <v>ふ１５</v>
          </cell>
          <cell r="G175" t="str">
            <v>平塚 聡</v>
          </cell>
          <cell r="H175" t="str">
            <v>フレンズ</v>
          </cell>
          <cell r="I175" t="str">
            <v>男</v>
          </cell>
        </row>
        <row r="176">
          <cell r="F176" t="str">
            <v>ふ１６</v>
          </cell>
          <cell r="G176" t="str">
            <v>脇野佳邦</v>
          </cell>
          <cell r="H176" t="str">
            <v>フレンズ</v>
          </cell>
          <cell r="I176" t="str">
            <v>男</v>
          </cell>
        </row>
        <row r="177">
          <cell r="F177" t="str">
            <v>ふ１７</v>
          </cell>
          <cell r="G177" t="str">
            <v>森本進太郎</v>
          </cell>
          <cell r="H177" t="str">
            <v>フレンズ</v>
          </cell>
          <cell r="I177" t="str">
            <v>男</v>
          </cell>
        </row>
        <row r="178">
          <cell r="F178" t="str">
            <v>ふ１８</v>
          </cell>
          <cell r="G178" t="str">
            <v>小路 貴</v>
          </cell>
          <cell r="H178" t="str">
            <v>フレンズ</v>
          </cell>
          <cell r="I178" t="str">
            <v>男</v>
          </cell>
        </row>
        <row r="179">
          <cell r="F179" t="str">
            <v>ふ１９</v>
          </cell>
          <cell r="G179" t="str">
            <v>平塚好真</v>
          </cell>
          <cell r="H179" t="str">
            <v>フレンズ</v>
          </cell>
          <cell r="I179" t="str">
            <v>男</v>
          </cell>
        </row>
        <row r="180">
          <cell r="F180" t="str">
            <v>ふ２０</v>
          </cell>
          <cell r="G180" t="str">
            <v>松井美和子</v>
          </cell>
          <cell r="H180" t="str">
            <v>フレンズ</v>
          </cell>
          <cell r="I180" t="str">
            <v>女</v>
          </cell>
        </row>
        <row r="181">
          <cell r="F181" t="str">
            <v>ふ２１</v>
          </cell>
          <cell r="G181" t="str">
            <v>三代梨絵</v>
          </cell>
          <cell r="H181" t="str">
            <v>フレンズ</v>
          </cell>
          <cell r="I181" t="str">
            <v>女</v>
          </cell>
        </row>
        <row r="182">
          <cell r="F182" t="str">
            <v>ふ２２</v>
          </cell>
          <cell r="G182" t="str">
            <v>土肥祐子</v>
          </cell>
          <cell r="H182" t="str">
            <v>フレンズ</v>
          </cell>
          <cell r="I182" t="str">
            <v>女</v>
          </cell>
        </row>
        <row r="183">
          <cell r="F183" t="str">
            <v>ふ２３</v>
          </cell>
          <cell r="G183" t="str">
            <v>西村千秋</v>
          </cell>
          <cell r="H183" t="str">
            <v>フレンズ</v>
          </cell>
          <cell r="I183" t="str">
            <v>女</v>
          </cell>
        </row>
        <row r="184">
          <cell r="F184" t="str">
            <v>ふ２４</v>
          </cell>
          <cell r="G184" t="str">
            <v>津田伸子</v>
          </cell>
          <cell r="H184" t="str">
            <v>フレンズ</v>
          </cell>
          <cell r="I184" t="str">
            <v>女</v>
          </cell>
        </row>
        <row r="185">
          <cell r="F185" t="str">
            <v>ふ２５</v>
          </cell>
          <cell r="G185" t="str">
            <v>岩崎ひとみ</v>
          </cell>
          <cell r="H185" t="str">
            <v>フレンズ</v>
          </cell>
          <cell r="I185" t="str">
            <v>女</v>
          </cell>
        </row>
        <row r="186">
          <cell r="F186" t="str">
            <v>ふ２６</v>
          </cell>
          <cell r="G186" t="str">
            <v>奥内菜々</v>
          </cell>
          <cell r="H186" t="str">
            <v>フレンズ</v>
          </cell>
          <cell r="I186" t="str">
            <v>女</v>
          </cell>
        </row>
        <row r="187">
          <cell r="F187" t="str">
            <v>ふ２７</v>
          </cell>
          <cell r="G187" t="str">
            <v>志村 桃</v>
          </cell>
          <cell r="H187" t="str">
            <v>フレンズ</v>
          </cell>
          <cell r="I187" t="str">
            <v>女</v>
          </cell>
        </row>
        <row r="188">
          <cell r="F188" t="str">
            <v>ふ２８</v>
          </cell>
          <cell r="G188" t="str">
            <v>松村明香</v>
          </cell>
          <cell r="H188" t="str">
            <v>フレンズ</v>
          </cell>
          <cell r="I188" t="str">
            <v>女</v>
          </cell>
        </row>
        <row r="189">
          <cell r="F189" t="str">
            <v>ふ２９</v>
          </cell>
          <cell r="G189" t="str">
            <v>廣部節恵</v>
          </cell>
          <cell r="H189" t="str">
            <v>フレンズ</v>
          </cell>
          <cell r="I189" t="str">
            <v>女</v>
          </cell>
        </row>
        <row r="190">
          <cell r="F190" t="str">
            <v>ふ３０</v>
          </cell>
          <cell r="G190" t="str">
            <v>吉岡京子</v>
          </cell>
          <cell r="H190" t="str">
            <v>フレンズ</v>
          </cell>
          <cell r="I190" t="str">
            <v>女</v>
          </cell>
        </row>
        <row r="214">
          <cell r="H214" t="str">
            <v>東近江市民</v>
          </cell>
          <cell r="I214" t="str">
            <v>東近江市民率</v>
          </cell>
        </row>
        <row r="215">
          <cell r="H215">
            <v>5</v>
          </cell>
          <cell r="I215">
            <v>0.08620689655172414</v>
          </cell>
        </row>
        <row r="218">
          <cell r="F218" t="str">
            <v>ぐ０１</v>
          </cell>
          <cell r="G218" t="str">
            <v>浅田恵亮</v>
          </cell>
          <cell r="H218" t="str">
            <v>東近江グリフィンズ</v>
          </cell>
          <cell r="I218" t="str">
            <v>男</v>
          </cell>
        </row>
        <row r="219">
          <cell r="F219" t="str">
            <v>ぐ０２</v>
          </cell>
          <cell r="G219" t="str">
            <v>石橋和基</v>
          </cell>
          <cell r="H219" t="str">
            <v>東近江グリフィンズ</v>
          </cell>
          <cell r="I219" t="str">
            <v>男</v>
          </cell>
        </row>
        <row r="220">
          <cell r="F220" t="str">
            <v>ぐ０３</v>
          </cell>
          <cell r="G220" t="str">
            <v>井ノ口弘祐</v>
          </cell>
          <cell r="H220" t="str">
            <v>東近江グリフィンズ</v>
          </cell>
          <cell r="I220" t="str">
            <v>男</v>
          </cell>
        </row>
        <row r="221">
          <cell r="F221" t="str">
            <v>ぐ０４</v>
          </cell>
          <cell r="G221" t="str">
            <v>井ノ口幹也</v>
          </cell>
          <cell r="H221" t="str">
            <v>東近江グリフィンズ</v>
          </cell>
          <cell r="I221" t="str">
            <v>男</v>
          </cell>
        </row>
        <row r="222">
          <cell r="F222" t="str">
            <v>ぐ０５</v>
          </cell>
          <cell r="G222" t="str">
            <v>梅本彬充</v>
          </cell>
          <cell r="H222" t="str">
            <v>東近江グリフィンズ</v>
          </cell>
          <cell r="I222" t="str">
            <v>男</v>
          </cell>
        </row>
        <row r="223">
          <cell r="F223" t="str">
            <v>ぐ０６</v>
          </cell>
          <cell r="G223" t="str">
            <v>浦崎康平</v>
          </cell>
          <cell r="H223" t="str">
            <v>東近江グリフィンズ</v>
          </cell>
          <cell r="I223" t="str">
            <v>男</v>
          </cell>
        </row>
        <row r="224">
          <cell r="F224" t="str">
            <v>ぐ０７</v>
          </cell>
          <cell r="G224" t="str">
            <v>岡　仁史</v>
          </cell>
          <cell r="H224" t="str">
            <v>東近江グリフィンズ</v>
          </cell>
          <cell r="I224" t="str">
            <v>男</v>
          </cell>
        </row>
        <row r="225">
          <cell r="F225" t="str">
            <v>ぐ０８</v>
          </cell>
          <cell r="G225" t="str">
            <v>岡田真樹</v>
          </cell>
          <cell r="H225" t="str">
            <v>東近江グリフィンズ</v>
          </cell>
          <cell r="I225" t="str">
            <v>男</v>
          </cell>
        </row>
        <row r="226">
          <cell r="F226" t="str">
            <v>ぐ０９</v>
          </cell>
          <cell r="G226" t="str">
            <v>奥村隆広</v>
          </cell>
          <cell r="H226" t="str">
            <v>東近江グリフィンズ</v>
          </cell>
          <cell r="I226" t="str">
            <v>男</v>
          </cell>
        </row>
        <row r="227">
          <cell r="F227" t="str">
            <v>ぐ１０</v>
          </cell>
          <cell r="G227" t="str">
            <v>鍵谷浩太</v>
          </cell>
          <cell r="H227" t="str">
            <v>東近江グリフィンズ</v>
          </cell>
          <cell r="I227" t="str">
            <v>男</v>
          </cell>
        </row>
        <row r="228">
          <cell r="F228" t="str">
            <v>ぐ１１</v>
          </cell>
          <cell r="G228" t="str">
            <v>金武寿憲</v>
          </cell>
          <cell r="H228" t="str">
            <v>東近江グリフィンズ</v>
          </cell>
          <cell r="I228" t="str">
            <v>男</v>
          </cell>
        </row>
        <row r="229">
          <cell r="F229" t="str">
            <v>ぐ１２</v>
          </cell>
          <cell r="G229" t="str">
            <v>岸本美敬</v>
          </cell>
          <cell r="H229" t="str">
            <v>東近江グリフィンズ</v>
          </cell>
          <cell r="I229" t="str">
            <v>男</v>
          </cell>
        </row>
        <row r="230">
          <cell r="F230" t="str">
            <v>ぐ１３</v>
          </cell>
          <cell r="G230" t="str">
            <v>北野照幸</v>
          </cell>
          <cell r="H230" t="str">
            <v>東近江グリフィンズ</v>
          </cell>
          <cell r="I230" t="str">
            <v>男</v>
          </cell>
        </row>
        <row r="231">
          <cell r="F231" t="str">
            <v>ぐ１４</v>
          </cell>
          <cell r="G231" t="str">
            <v>北村　健</v>
          </cell>
          <cell r="H231" t="str">
            <v>東近江グリフィンズ</v>
          </cell>
          <cell r="I231" t="str">
            <v>男</v>
          </cell>
        </row>
        <row r="232">
          <cell r="F232" t="str">
            <v>ぐ１５</v>
          </cell>
          <cell r="G232" t="str">
            <v>倉本亮太</v>
          </cell>
          <cell r="H232" t="str">
            <v>東近江グリフィンズ</v>
          </cell>
          <cell r="I232" t="str">
            <v>男</v>
          </cell>
        </row>
        <row r="233">
          <cell r="F233" t="str">
            <v>ぐ１６</v>
          </cell>
          <cell r="G233" t="str">
            <v>坪田英樹</v>
          </cell>
          <cell r="H233" t="str">
            <v>東近江グリフィンズ</v>
          </cell>
          <cell r="I233" t="str">
            <v>男</v>
          </cell>
        </row>
        <row r="234">
          <cell r="F234" t="str">
            <v>ぐ１７</v>
          </cell>
          <cell r="G234" t="str">
            <v>遠池建介</v>
          </cell>
          <cell r="H234" t="str">
            <v>東近江グリフィンズ</v>
          </cell>
          <cell r="I234" t="str">
            <v>男</v>
          </cell>
        </row>
        <row r="235">
          <cell r="F235" t="str">
            <v>ぐ１８</v>
          </cell>
          <cell r="G235" t="str">
            <v>西原達也</v>
          </cell>
          <cell r="H235" t="str">
            <v>東近江グリフィンズ</v>
          </cell>
          <cell r="I235" t="str">
            <v>男</v>
          </cell>
        </row>
        <row r="236">
          <cell r="F236" t="str">
            <v>ぐ１９</v>
          </cell>
          <cell r="G236" t="str">
            <v>長谷川俊二</v>
          </cell>
          <cell r="H236" t="str">
            <v>東近江グリフィンズ</v>
          </cell>
          <cell r="I236" t="str">
            <v>男</v>
          </cell>
        </row>
        <row r="237">
          <cell r="F237" t="str">
            <v>ぐ２０</v>
          </cell>
          <cell r="G237" t="str">
            <v>浜田　豊</v>
          </cell>
          <cell r="H237" t="str">
            <v>東近江グリフィンズ</v>
          </cell>
          <cell r="I237" t="str">
            <v>男</v>
          </cell>
        </row>
        <row r="238">
          <cell r="F238" t="str">
            <v>ぐ２１</v>
          </cell>
          <cell r="G238" t="str">
            <v>飛鷹強志</v>
          </cell>
          <cell r="H238" t="str">
            <v>東近江グリフィンズ</v>
          </cell>
          <cell r="I238" t="str">
            <v>男</v>
          </cell>
        </row>
        <row r="239">
          <cell r="F239" t="str">
            <v>ぐ２２</v>
          </cell>
          <cell r="G239" t="str">
            <v>藤井正和</v>
          </cell>
          <cell r="H239" t="str">
            <v>東近江グリフィンズ</v>
          </cell>
          <cell r="I239" t="str">
            <v>男</v>
          </cell>
        </row>
        <row r="240">
          <cell r="F240" t="str">
            <v>ぐ２３</v>
          </cell>
          <cell r="G240" t="str">
            <v>村上 卓</v>
          </cell>
          <cell r="H240" t="str">
            <v>東近江グリフィンズ</v>
          </cell>
          <cell r="I240" t="str">
            <v>男</v>
          </cell>
        </row>
        <row r="241">
          <cell r="F241" t="str">
            <v>ぐ２４</v>
          </cell>
          <cell r="G241" t="str">
            <v>山崎俊輔</v>
          </cell>
          <cell r="H241" t="str">
            <v>東近江グリフィンズ</v>
          </cell>
          <cell r="I241" t="str">
            <v>男</v>
          </cell>
        </row>
        <row r="242">
          <cell r="F242" t="str">
            <v>ぐ２５</v>
          </cell>
          <cell r="G242" t="str">
            <v>久保侑暉</v>
          </cell>
          <cell r="H242" t="str">
            <v>東近江グリフィンズ</v>
          </cell>
          <cell r="I242" t="str">
            <v>男</v>
          </cell>
        </row>
        <row r="243">
          <cell r="F243" t="str">
            <v>ぐ２６</v>
          </cell>
          <cell r="G243" t="str">
            <v>武藤幸宏</v>
          </cell>
          <cell r="H243" t="str">
            <v>東近江グリフィンズ</v>
          </cell>
          <cell r="I243" t="str">
            <v>男</v>
          </cell>
        </row>
        <row r="244">
          <cell r="F244" t="str">
            <v>ぐ２７</v>
          </cell>
          <cell r="G244" t="str">
            <v>小出周平</v>
          </cell>
          <cell r="H244" t="str">
            <v>東近江グリフィンズ</v>
          </cell>
          <cell r="I244" t="str">
            <v>男</v>
          </cell>
        </row>
        <row r="245">
          <cell r="F245" t="str">
            <v>ぐ２８</v>
          </cell>
          <cell r="G245" t="str">
            <v>中根啓伍</v>
          </cell>
          <cell r="H245" t="str">
            <v>東近江グリフィンズ</v>
          </cell>
          <cell r="I245" t="str">
            <v>男</v>
          </cell>
        </row>
        <row r="246">
          <cell r="F246" t="str">
            <v>ぐ２９</v>
          </cell>
          <cell r="G246" t="str">
            <v>木村恵太</v>
          </cell>
          <cell r="H246" t="str">
            <v>東近江グリフィンズ</v>
          </cell>
          <cell r="I246" t="str">
            <v>男</v>
          </cell>
        </row>
        <row r="247">
          <cell r="F247" t="str">
            <v>ぐ３０</v>
          </cell>
          <cell r="G247" t="str">
            <v>中山幸典</v>
          </cell>
          <cell r="H247" t="str">
            <v>東近江グリフィンズ</v>
          </cell>
          <cell r="I247" t="str">
            <v>男</v>
          </cell>
        </row>
        <row r="248">
          <cell r="F248" t="str">
            <v>ぐ３１</v>
          </cell>
          <cell r="G248" t="str">
            <v>塩谷敦彦</v>
          </cell>
          <cell r="H248" t="str">
            <v>東近江グリフィンズ</v>
          </cell>
          <cell r="I248" t="str">
            <v>男</v>
          </cell>
        </row>
        <row r="249">
          <cell r="F249" t="str">
            <v>ぐ３２</v>
          </cell>
          <cell r="G249" t="str">
            <v>山本良人</v>
          </cell>
          <cell r="H249" t="str">
            <v>東近江グリフィンズ</v>
          </cell>
          <cell r="I249" t="str">
            <v>男</v>
          </cell>
        </row>
        <row r="250">
          <cell r="F250" t="str">
            <v>ぐ３３</v>
          </cell>
          <cell r="G250" t="str">
            <v>山本友也</v>
          </cell>
          <cell r="H250" t="str">
            <v>東近江グリフィンズ</v>
          </cell>
          <cell r="I250" t="str">
            <v>男</v>
          </cell>
        </row>
        <row r="251">
          <cell r="F251" t="str">
            <v>ぐ３４</v>
          </cell>
          <cell r="G251" t="str">
            <v>金武 恵</v>
          </cell>
          <cell r="H251" t="str">
            <v>東近江グリフィンズ</v>
          </cell>
          <cell r="I251" t="str">
            <v>女</v>
          </cell>
        </row>
        <row r="252">
          <cell r="F252" t="str">
            <v>ぐ３５</v>
          </cell>
          <cell r="G252" t="str">
            <v>佐々木恵子</v>
          </cell>
          <cell r="H252" t="str">
            <v>東近江グリフィンズ</v>
          </cell>
          <cell r="I252" t="str">
            <v>女</v>
          </cell>
        </row>
        <row r="253">
          <cell r="F253" t="str">
            <v>ぐ３６</v>
          </cell>
          <cell r="G253" t="str">
            <v>深尾純子</v>
          </cell>
          <cell r="H253" t="str">
            <v>東近江グリフィンズ</v>
          </cell>
          <cell r="I253" t="str">
            <v>女</v>
          </cell>
        </row>
        <row r="254">
          <cell r="F254" t="str">
            <v>ぐ３７</v>
          </cell>
          <cell r="G254" t="str">
            <v>岡 麻公</v>
          </cell>
          <cell r="H254" t="str">
            <v>東近江グリフィンズ</v>
          </cell>
          <cell r="I254" t="str">
            <v>女</v>
          </cell>
        </row>
        <row r="255">
          <cell r="F255" t="str">
            <v>ぐ３８</v>
          </cell>
          <cell r="G255" t="str">
            <v>遠崎真依</v>
          </cell>
          <cell r="H255" t="str">
            <v>東近江グリフィンズ</v>
          </cell>
          <cell r="I255" t="str">
            <v>女</v>
          </cell>
        </row>
        <row r="256">
          <cell r="F256" t="str">
            <v>ぐ３９</v>
          </cell>
          <cell r="G256" t="str">
            <v>山本あづさ</v>
          </cell>
          <cell r="H256" t="str">
            <v>東近江グリフィンズ</v>
          </cell>
          <cell r="I256" t="str">
            <v>女</v>
          </cell>
        </row>
        <row r="257">
          <cell r="F257" t="str">
            <v>ぐ４０</v>
          </cell>
          <cell r="G257" t="str">
            <v>山本順子</v>
          </cell>
          <cell r="H257" t="str">
            <v>東近江グリフィンズ</v>
          </cell>
          <cell r="I257" t="str">
            <v>女</v>
          </cell>
        </row>
        <row r="258">
          <cell r="F258" t="str">
            <v>ぐ４１</v>
          </cell>
          <cell r="G258" t="str">
            <v>梅森直美</v>
          </cell>
          <cell r="H258" t="str">
            <v>東近江グリフィンズ</v>
          </cell>
          <cell r="I258" t="str">
            <v>女</v>
          </cell>
        </row>
        <row r="259">
          <cell r="F259" t="str">
            <v>ぐ４２</v>
          </cell>
          <cell r="G259" t="str">
            <v>田中由子</v>
          </cell>
          <cell r="H259" t="str">
            <v>東近江グリフィンズ</v>
          </cell>
          <cell r="I259" t="str">
            <v>女</v>
          </cell>
        </row>
        <row r="260">
          <cell r="F260" t="str">
            <v>ぐ４３</v>
          </cell>
          <cell r="G260" t="str">
            <v>伊藤牧子</v>
          </cell>
          <cell r="H260" t="str">
            <v>東近江グリフィンズ</v>
          </cell>
          <cell r="I260" t="str">
            <v>女</v>
          </cell>
        </row>
        <row r="261">
          <cell r="F261" t="str">
            <v>ぐ４４</v>
          </cell>
          <cell r="G261" t="str">
            <v>高田貴代美</v>
          </cell>
          <cell r="H261" t="str">
            <v>東近江グリフィンズ</v>
          </cell>
          <cell r="I261" t="str">
            <v>女</v>
          </cell>
        </row>
        <row r="262">
          <cell r="F262" t="str">
            <v>ぐ４５</v>
          </cell>
          <cell r="G262" t="str">
            <v>森田千瑛</v>
          </cell>
          <cell r="H262" t="str">
            <v>東近江グリフィンズ</v>
          </cell>
          <cell r="I262" t="str">
            <v>女</v>
          </cell>
        </row>
        <row r="263">
          <cell r="F263" t="str">
            <v>ぐ４６</v>
          </cell>
          <cell r="G263" t="str">
            <v>吉村安梨佐</v>
          </cell>
          <cell r="H263" t="str">
            <v>東近江グリフィンズ</v>
          </cell>
          <cell r="I263" t="str">
            <v>女</v>
          </cell>
        </row>
        <row r="264">
          <cell r="F264" t="str">
            <v>ぐ４７</v>
          </cell>
          <cell r="G264" t="str">
            <v>岩崎順子</v>
          </cell>
          <cell r="H264" t="str">
            <v>東近江グリフィンズ</v>
          </cell>
          <cell r="I264" t="str">
            <v>女</v>
          </cell>
        </row>
        <row r="265">
          <cell r="F265" t="str">
            <v>ぐ４８</v>
          </cell>
          <cell r="G265" t="str">
            <v>八木郊美</v>
          </cell>
          <cell r="H265" t="str">
            <v>東近江グリフィンズ</v>
          </cell>
          <cell r="I265" t="str">
            <v>女</v>
          </cell>
        </row>
        <row r="266">
          <cell r="F266" t="str">
            <v>ぐ４９</v>
          </cell>
          <cell r="G266" t="str">
            <v>村尾直子</v>
          </cell>
          <cell r="H266" t="str">
            <v>東近江グリフィンズ</v>
          </cell>
          <cell r="I266" t="str">
            <v>女</v>
          </cell>
        </row>
        <row r="267">
          <cell r="F267" t="str">
            <v>ぐ５０</v>
          </cell>
          <cell r="G267" t="str">
            <v>大家 香</v>
          </cell>
          <cell r="H267" t="str">
            <v>東近江グリフィンズ</v>
          </cell>
          <cell r="I267" t="str">
            <v>女</v>
          </cell>
        </row>
        <row r="268">
          <cell r="F268" t="str">
            <v>ぐ５１</v>
          </cell>
          <cell r="G268" t="str">
            <v>和田桃子</v>
          </cell>
          <cell r="H268" t="str">
            <v>東近江グリフィンズ</v>
          </cell>
          <cell r="I268" t="str">
            <v>女</v>
          </cell>
        </row>
        <row r="269">
          <cell r="F269" t="str">
            <v>ぐ５２</v>
          </cell>
          <cell r="G269" t="str">
            <v>藤岡美智子</v>
          </cell>
          <cell r="H269" t="str">
            <v>東近江グリフィンズ</v>
          </cell>
          <cell r="I269" t="str">
            <v>女</v>
          </cell>
        </row>
        <row r="270">
          <cell r="F270" t="str">
            <v>ぐ５３</v>
          </cell>
          <cell r="G270" t="str">
            <v>濱田彬弘</v>
          </cell>
          <cell r="H270" t="str">
            <v>東近江グリフィンズ</v>
          </cell>
          <cell r="I270" t="str">
            <v>男</v>
          </cell>
        </row>
        <row r="271">
          <cell r="F271" t="str">
            <v>ぐ５４</v>
          </cell>
          <cell r="G271" t="str">
            <v>濱田晴香</v>
          </cell>
          <cell r="H271" t="str">
            <v>東近江グリフィンズ</v>
          </cell>
          <cell r="I271" t="str">
            <v>女</v>
          </cell>
        </row>
        <row r="272">
          <cell r="F272" t="str">
            <v>ぐ５５</v>
          </cell>
          <cell r="G272" t="str">
            <v>内田理沙</v>
          </cell>
          <cell r="H272" t="str">
            <v>東近江グリフィンズ</v>
          </cell>
          <cell r="I272" t="str">
            <v>女</v>
          </cell>
        </row>
        <row r="273">
          <cell r="F273" t="str">
            <v>ぐ５６</v>
          </cell>
          <cell r="G273" t="str">
            <v>鵜飼元一</v>
          </cell>
          <cell r="H273" t="str">
            <v>東近江グリフィンズ</v>
          </cell>
          <cell r="I273" t="str">
            <v>男</v>
          </cell>
        </row>
        <row r="274">
          <cell r="F274" t="str">
            <v>ぐ５７</v>
          </cell>
          <cell r="G274" t="str">
            <v>西尾友里</v>
          </cell>
          <cell r="H274" t="str">
            <v>東近江グリフィンズ</v>
          </cell>
          <cell r="I274" t="str">
            <v>女</v>
          </cell>
        </row>
        <row r="275">
          <cell r="F275" t="str">
            <v>ぐ５８</v>
          </cell>
          <cell r="G275" t="str">
            <v>漆原大介</v>
          </cell>
          <cell r="H275" t="str">
            <v>東近江グリフィンズ</v>
          </cell>
          <cell r="I275" t="str">
            <v>男</v>
          </cell>
        </row>
        <row r="282">
          <cell r="H282" t="str">
            <v>法人会員</v>
          </cell>
        </row>
        <row r="284">
          <cell r="G284" t="str">
            <v>東近江市民</v>
          </cell>
          <cell r="H284" t="str">
            <v>東近江市民率</v>
          </cell>
        </row>
        <row r="285">
          <cell r="G285">
            <v>21</v>
          </cell>
          <cell r="H285">
            <v>0.40384615384615385</v>
          </cell>
        </row>
        <row r="287">
          <cell r="F287" t="str">
            <v>け０１</v>
          </cell>
          <cell r="G287" t="str">
            <v>稲岡和紀</v>
          </cell>
          <cell r="H287" t="str">
            <v>Ｋテニスカレッジ</v>
          </cell>
          <cell r="I287" t="str">
            <v>男</v>
          </cell>
        </row>
        <row r="288">
          <cell r="F288" t="str">
            <v>け０２</v>
          </cell>
          <cell r="G288" t="str">
            <v>岩渕光紀</v>
          </cell>
          <cell r="H288" t="str">
            <v>Ｋテニスカレッジ</v>
          </cell>
          <cell r="I288" t="str">
            <v>男</v>
          </cell>
        </row>
        <row r="289">
          <cell r="F289" t="str">
            <v>け０３</v>
          </cell>
          <cell r="G289" t="str">
            <v>梅津 圭</v>
          </cell>
          <cell r="H289" t="str">
            <v>Ｋテニスカレッジ</v>
          </cell>
          <cell r="I289" t="str">
            <v>男</v>
          </cell>
        </row>
        <row r="290">
          <cell r="F290" t="str">
            <v>け０４</v>
          </cell>
          <cell r="G290" t="str">
            <v>岡本大樹</v>
          </cell>
          <cell r="H290" t="str">
            <v>Ｋテニスカレッジ</v>
          </cell>
          <cell r="I290" t="str">
            <v>男</v>
          </cell>
        </row>
        <row r="291">
          <cell r="F291" t="str">
            <v>け０５</v>
          </cell>
          <cell r="G291" t="str">
            <v>押谷繁樹</v>
          </cell>
          <cell r="H291" t="str">
            <v>Ｋテニスカレッジ</v>
          </cell>
          <cell r="I291" t="str">
            <v>男</v>
          </cell>
        </row>
        <row r="292">
          <cell r="F292" t="str">
            <v>け０６</v>
          </cell>
          <cell r="G292" t="str">
            <v>小笠原光雄</v>
          </cell>
          <cell r="H292" t="str">
            <v>Ｋテニスカレッジ</v>
          </cell>
          <cell r="I292" t="str">
            <v>男</v>
          </cell>
        </row>
        <row r="293">
          <cell r="F293" t="str">
            <v>け０７</v>
          </cell>
          <cell r="G293" t="str">
            <v>大島浩範</v>
          </cell>
          <cell r="H293" t="str">
            <v>Ｋテニスカレッジ</v>
          </cell>
          <cell r="I293" t="str">
            <v>男</v>
          </cell>
        </row>
        <row r="294">
          <cell r="F294" t="str">
            <v>け０８</v>
          </cell>
          <cell r="G294" t="str">
            <v>川上政治</v>
          </cell>
          <cell r="H294" t="str">
            <v>Ｋテニスカレッジ</v>
          </cell>
          <cell r="I294" t="str">
            <v>男</v>
          </cell>
        </row>
        <row r="295">
          <cell r="F295" t="str">
            <v>け０９</v>
          </cell>
          <cell r="G295" t="str">
            <v>上村悠大</v>
          </cell>
          <cell r="H295" t="str">
            <v>Ｋテニスカレッジ</v>
          </cell>
          <cell r="I295" t="str">
            <v>男</v>
          </cell>
        </row>
        <row r="296">
          <cell r="F296" t="str">
            <v>け１０</v>
          </cell>
          <cell r="G296" t="str">
            <v>上村　武</v>
          </cell>
          <cell r="H296" t="str">
            <v>Ｋテニスカレッジ</v>
          </cell>
          <cell r="I296" t="str">
            <v>男</v>
          </cell>
        </row>
        <row r="297">
          <cell r="F297" t="str">
            <v>け１１</v>
          </cell>
          <cell r="G297" t="str">
            <v>川上悠作</v>
          </cell>
          <cell r="H297" t="str">
            <v>Ｋテニスカレッジ</v>
          </cell>
          <cell r="I297" t="str">
            <v>男</v>
          </cell>
        </row>
        <row r="298">
          <cell r="F298" t="str">
            <v>け１２</v>
          </cell>
          <cell r="G298" t="str">
            <v>川並和之</v>
          </cell>
          <cell r="H298" t="str">
            <v>Ｋテニスカレッジ</v>
          </cell>
          <cell r="I298" t="str">
            <v>男</v>
          </cell>
        </row>
        <row r="299">
          <cell r="F299" t="str">
            <v>け１３</v>
          </cell>
          <cell r="G299" t="str">
            <v>木村　誠</v>
          </cell>
          <cell r="H299" t="str">
            <v>Ｋテニスカレッジ</v>
          </cell>
          <cell r="I299" t="str">
            <v>男</v>
          </cell>
        </row>
        <row r="300">
          <cell r="F300" t="str">
            <v>け１４</v>
          </cell>
          <cell r="G300" t="str">
            <v>菊居龍之介</v>
          </cell>
          <cell r="H300" t="str">
            <v>Ｋテニスカレッジ</v>
          </cell>
          <cell r="I300" t="str">
            <v>男</v>
          </cell>
        </row>
        <row r="301">
          <cell r="F301" t="str">
            <v>け１５</v>
          </cell>
          <cell r="G301" t="str">
            <v>木村善和</v>
          </cell>
          <cell r="H301" t="str">
            <v>Ｋテニスカレッジ</v>
          </cell>
          <cell r="I301" t="str">
            <v>男</v>
          </cell>
        </row>
        <row r="302">
          <cell r="F302" t="str">
            <v>け１６</v>
          </cell>
          <cell r="G302" t="str">
            <v>竹村　治</v>
          </cell>
          <cell r="H302" t="str">
            <v>Ｋテニスカレッジ</v>
          </cell>
          <cell r="I302" t="str">
            <v>男</v>
          </cell>
        </row>
        <row r="303">
          <cell r="F303" t="str">
            <v>け１７</v>
          </cell>
          <cell r="G303" t="str">
            <v>田中　淳</v>
          </cell>
          <cell r="H303" t="str">
            <v>Ｋテニスカレッジ</v>
          </cell>
          <cell r="I303" t="str">
            <v>男</v>
          </cell>
        </row>
        <row r="304">
          <cell r="F304" t="str">
            <v>け１８</v>
          </cell>
          <cell r="G304" t="str">
            <v>坪田真嘉</v>
          </cell>
          <cell r="H304" t="str">
            <v>Ｋテニスカレッジ</v>
          </cell>
          <cell r="I304" t="str">
            <v>男</v>
          </cell>
        </row>
        <row r="305">
          <cell r="F305" t="str">
            <v>け１９</v>
          </cell>
          <cell r="G305" t="str">
            <v>永里裕次</v>
          </cell>
          <cell r="H305" t="str">
            <v>Ｋテニスカレッジ</v>
          </cell>
          <cell r="I305" t="str">
            <v>男</v>
          </cell>
        </row>
        <row r="306">
          <cell r="F306" t="str">
            <v>け２０</v>
          </cell>
          <cell r="G306" t="str">
            <v>中西勇夫</v>
          </cell>
          <cell r="H306" t="str">
            <v>Ｋテニスカレッジ</v>
          </cell>
          <cell r="I306" t="str">
            <v>男</v>
          </cell>
        </row>
        <row r="307">
          <cell r="F307" t="str">
            <v>け２１</v>
          </cell>
          <cell r="G307" t="str">
            <v>中西泰輝</v>
          </cell>
          <cell r="H307" t="str">
            <v>Ｋテニスカレッジ</v>
          </cell>
          <cell r="I307" t="str">
            <v>男</v>
          </cell>
        </row>
        <row r="308">
          <cell r="F308" t="str">
            <v>け２２</v>
          </cell>
          <cell r="G308" t="str">
            <v>中村喜彦</v>
          </cell>
          <cell r="H308" t="str">
            <v>Ｋテニスカレッジ</v>
          </cell>
          <cell r="I308" t="str">
            <v>男</v>
          </cell>
        </row>
        <row r="309">
          <cell r="F309" t="str">
            <v>け２３</v>
          </cell>
          <cell r="G309" t="str">
            <v>中村浩之</v>
          </cell>
          <cell r="H309" t="str">
            <v>Ｋテニスカレッジ</v>
          </cell>
          <cell r="I309" t="str">
            <v>男</v>
          </cell>
        </row>
        <row r="310">
          <cell r="F310" t="str">
            <v>け２４</v>
          </cell>
          <cell r="G310" t="str">
            <v>西田和教</v>
          </cell>
          <cell r="H310" t="str">
            <v>Ｋテニスカレッジ</v>
          </cell>
          <cell r="I310" t="str">
            <v>男</v>
          </cell>
        </row>
        <row r="311">
          <cell r="F311" t="str">
            <v>け２５</v>
          </cell>
          <cell r="G311" t="str">
            <v>宮村知宏</v>
          </cell>
          <cell r="H311" t="str">
            <v>Ｋテニスカレッジ</v>
          </cell>
          <cell r="I311" t="str">
            <v>男</v>
          </cell>
        </row>
        <row r="312">
          <cell r="F312" t="str">
            <v>け２６</v>
          </cell>
          <cell r="G312" t="str">
            <v>宮嶋利行</v>
          </cell>
          <cell r="H312" t="str">
            <v>Ｋテニスカレッジ</v>
          </cell>
          <cell r="I312" t="str">
            <v>男</v>
          </cell>
        </row>
        <row r="313">
          <cell r="F313" t="str">
            <v>け２７</v>
          </cell>
          <cell r="G313" t="str">
            <v>山口直彦</v>
          </cell>
          <cell r="H313" t="str">
            <v>Ｋテニスカレッジ</v>
          </cell>
          <cell r="I313" t="str">
            <v>男</v>
          </cell>
        </row>
        <row r="314">
          <cell r="F314" t="str">
            <v>け２８</v>
          </cell>
          <cell r="G314" t="str">
            <v>山口真彦</v>
          </cell>
          <cell r="H314" t="str">
            <v>Ｋテニスカレッジ</v>
          </cell>
          <cell r="I314" t="str">
            <v>男</v>
          </cell>
        </row>
        <row r="315">
          <cell r="F315" t="str">
            <v>け２９</v>
          </cell>
          <cell r="G315" t="str">
            <v>山口達也</v>
          </cell>
          <cell r="H315" t="str">
            <v>Ｋテニスカレッジ</v>
          </cell>
          <cell r="I315" t="str">
            <v>男</v>
          </cell>
        </row>
        <row r="316">
          <cell r="F316" t="str">
            <v>け３０</v>
          </cell>
          <cell r="G316" t="str">
            <v>吉野淳也</v>
          </cell>
          <cell r="H316" t="str">
            <v>Ｋテニスカレッジ</v>
          </cell>
          <cell r="I316" t="str">
            <v>男</v>
          </cell>
        </row>
        <row r="317">
          <cell r="F317" t="str">
            <v>け３１</v>
          </cell>
          <cell r="G317" t="str">
            <v>石原はる美</v>
          </cell>
          <cell r="H317" t="str">
            <v>Ｋテニスカレッジ</v>
          </cell>
          <cell r="I317" t="str">
            <v>女</v>
          </cell>
        </row>
        <row r="318">
          <cell r="F318" t="str">
            <v>け３２</v>
          </cell>
          <cell r="G318" t="str">
            <v>池尻陽香</v>
          </cell>
          <cell r="H318" t="str">
            <v>Ｋテニスカレッジ</v>
          </cell>
          <cell r="I318" t="str">
            <v>女</v>
          </cell>
        </row>
        <row r="319">
          <cell r="F319" t="str">
            <v>け３３</v>
          </cell>
          <cell r="G319" t="str">
            <v>池尻姫欧</v>
          </cell>
          <cell r="H319" t="str">
            <v>Ｋテニスカレッジ</v>
          </cell>
          <cell r="I319" t="str">
            <v>女</v>
          </cell>
        </row>
        <row r="320">
          <cell r="F320" t="str">
            <v>け３４</v>
          </cell>
          <cell r="G320" t="str">
            <v>出縄久子</v>
          </cell>
          <cell r="H320" t="str">
            <v>Ｋテニスカレッジ</v>
          </cell>
          <cell r="I320" t="str">
            <v>女</v>
          </cell>
        </row>
        <row r="321">
          <cell r="F321" t="str">
            <v>け３５</v>
          </cell>
          <cell r="G321" t="str">
            <v>小笠原容子</v>
          </cell>
          <cell r="H321" t="str">
            <v>Ｋテニスカレッジ</v>
          </cell>
          <cell r="I321" t="str">
            <v>女</v>
          </cell>
        </row>
        <row r="322">
          <cell r="F322" t="str">
            <v>け３６</v>
          </cell>
          <cell r="G322" t="str">
            <v>梶木和子</v>
          </cell>
          <cell r="H322" t="str">
            <v>Ｋテニスカレッジ</v>
          </cell>
          <cell r="I322" t="str">
            <v>女</v>
          </cell>
        </row>
        <row r="323">
          <cell r="F323" t="str">
            <v>け３７</v>
          </cell>
          <cell r="G323" t="str">
            <v>川上美弥子</v>
          </cell>
          <cell r="H323" t="str">
            <v>Ｋテニスカレッジ</v>
          </cell>
          <cell r="I323" t="str">
            <v>女</v>
          </cell>
        </row>
        <row r="324">
          <cell r="F324" t="str">
            <v>け３８</v>
          </cell>
          <cell r="G324" t="str">
            <v>木村容子</v>
          </cell>
          <cell r="H324" t="str">
            <v>Ｋテニスカレッジ</v>
          </cell>
          <cell r="I324" t="str">
            <v>女</v>
          </cell>
        </row>
        <row r="325">
          <cell r="F325" t="str">
            <v>け３９</v>
          </cell>
          <cell r="G325" t="str">
            <v>田中和枝</v>
          </cell>
          <cell r="H325" t="str">
            <v>Ｋテニスカレッジ</v>
          </cell>
          <cell r="I325" t="str">
            <v>女</v>
          </cell>
        </row>
        <row r="326">
          <cell r="F326" t="str">
            <v>け４０</v>
          </cell>
          <cell r="G326" t="str">
            <v>田中有紀</v>
          </cell>
          <cell r="H326" t="str">
            <v>Ｋテニスカレッジ</v>
          </cell>
          <cell r="I326" t="str">
            <v>女</v>
          </cell>
        </row>
        <row r="327">
          <cell r="F327" t="str">
            <v>け４１</v>
          </cell>
          <cell r="G327" t="str">
            <v>永松貴子</v>
          </cell>
          <cell r="H327" t="str">
            <v>Ｋテニスカレッジ</v>
          </cell>
          <cell r="I327" t="str">
            <v>女</v>
          </cell>
        </row>
        <row r="328">
          <cell r="F328" t="str">
            <v>け４２</v>
          </cell>
          <cell r="G328" t="str">
            <v>福永裕美</v>
          </cell>
          <cell r="H328" t="str">
            <v>Ｋテニスカレッジ</v>
          </cell>
          <cell r="I328" t="str">
            <v>女</v>
          </cell>
        </row>
        <row r="329">
          <cell r="F329" t="str">
            <v>け４３</v>
          </cell>
          <cell r="G329" t="str">
            <v>布藤江実子</v>
          </cell>
          <cell r="H329" t="str">
            <v>Ｋテニスカレッジ</v>
          </cell>
          <cell r="I329" t="str">
            <v>女</v>
          </cell>
        </row>
        <row r="330">
          <cell r="F330" t="str">
            <v>け４４</v>
          </cell>
          <cell r="G330" t="str">
            <v>山口美由希</v>
          </cell>
          <cell r="H330" t="str">
            <v>Ｋテニスカレッジ</v>
          </cell>
          <cell r="I330" t="str">
            <v>女</v>
          </cell>
        </row>
        <row r="331">
          <cell r="F331" t="str">
            <v>け４５</v>
          </cell>
          <cell r="G331" t="str">
            <v>廣田道子</v>
          </cell>
          <cell r="H331" t="str">
            <v>Ｋテニスカレッジ</v>
          </cell>
          <cell r="I331" t="str">
            <v>女</v>
          </cell>
        </row>
        <row r="332">
          <cell r="F332" t="str">
            <v>け４６</v>
          </cell>
          <cell r="G332" t="str">
            <v>藤本雅之</v>
          </cell>
          <cell r="H332" t="str">
            <v>Ｋテニスカレッジ</v>
          </cell>
          <cell r="I332" t="str">
            <v>男</v>
          </cell>
        </row>
        <row r="333">
          <cell r="F333" t="str">
            <v>け４７</v>
          </cell>
          <cell r="G333" t="str">
            <v>矢田　圭</v>
          </cell>
          <cell r="H333" t="str">
            <v>Ｋテニスカレッジ</v>
          </cell>
          <cell r="I333" t="str">
            <v>男</v>
          </cell>
        </row>
        <row r="334">
          <cell r="F334" t="str">
            <v>け４８</v>
          </cell>
          <cell r="G334" t="str">
            <v>森謙太郎</v>
          </cell>
          <cell r="H334" t="str">
            <v>Ｋテニスカレッジ</v>
          </cell>
          <cell r="I334" t="str">
            <v>男</v>
          </cell>
        </row>
        <row r="335">
          <cell r="F335" t="str">
            <v>け４９</v>
          </cell>
          <cell r="G335" t="str">
            <v>塚本和樹</v>
          </cell>
          <cell r="H335" t="str">
            <v>Ｋテニスカレッジ</v>
          </cell>
          <cell r="I335" t="str">
            <v>男</v>
          </cell>
        </row>
        <row r="336">
          <cell r="F336" t="str">
            <v>け５０</v>
          </cell>
          <cell r="G336" t="str">
            <v>谷　秀幸</v>
          </cell>
          <cell r="H336" t="str">
            <v>Ｋテニスカレッジ</v>
          </cell>
          <cell r="I336" t="str">
            <v>男</v>
          </cell>
        </row>
        <row r="337">
          <cell r="F337" t="str">
            <v>け５１</v>
          </cell>
          <cell r="G337" t="str">
            <v>福永一典</v>
          </cell>
          <cell r="H337" t="str">
            <v>Ｋテニスカレッジ</v>
          </cell>
          <cell r="I337" t="str">
            <v>男</v>
          </cell>
        </row>
        <row r="338">
          <cell r="F338" t="str">
            <v>け５２</v>
          </cell>
          <cell r="G338" t="str">
            <v>畑　彰</v>
          </cell>
          <cell r="H338" t="str">
            <v>Ｋテニスカレッジ</v>
          </cell>
          <cell r="I338" t="str">
            <v>男</v>
          </cell>
        </row>
        <row r="343">
          <cell r="G343" t="str">
            <v>東近江市民</v>
          </cell>
          <cell r="H343" t="str">
            <v>東近江市民率</v>
          </cell>
        </row>
        <row r="344">
          <cell r="G344">
            <v>16</v>
          </cell>
          <cell r="H344">
            <v>0.32653061224489793</v>
          </cell>
        </row>
        <row r="345">
          <cell r="G345" t="str">
            <v>村田八日市ＴＣ</v>
          </cell>
        </row>
        <row r="346">
          <cell r="F346" t="str">
            <v>む０１</v>
          </cell>
          <cell r="G346" t="str">
            <v>安久智之</v>
          </cell>
          <cell r="H346" t="str">
            <v>村田八日市ＴＣ</v>
          </cell>
          <cell r="I346" t="str">
            <v>男</v>
          </cell>
        </row>
        <row r="347">
          <cell r="F347" t="str">
            <v>む０２</v>
          </cell>
          <cell r="G347" t="str">
            <v>稲泉　聡</v>
          </cell>
          <cell r="H347" t="str">
            <v>村田八日市ＴＣ</v>
          </cell>
          <cell r="I347" t="str">
            <v>男</v>
          </cell>
        </row>
        <row r="348">
          <cell r="F348" t="str">
            <v>む０３</v>
          </cell>
          <cell r="G348" t="str">
            <v>岡川謙二</v>
          </cell>
          <cell r="H348" t="str">
            <v>村田八日市ＴＣ</v>
          </cell>
          <cell r="I348" t="str">
            <v>男</v>
          </cell>
        </row>
        <row r="349">
          <cell r="F349" t="str">
            <v>む０４</v>
          </cell>
          <cell r="G349" t="str">
            <v>児玉雅弘</v>
          </cell>
          <cell r="H349" t="str">
            <v>村田八日市ＴＣ</v>
          </cell>
          <cell r="I349" t="str">
            <v>男</v>
          </cell>
        </row>
        <row r="350">
          <cell r="F350" t="str">
            <v>む０５</v>
          </cell>
          <cell r="G350" t="str">
            <v>徳永 剛</v>
          </cell>
          <cell r="H350" t="str">
            <v>村田八日市ＴＣ</v>
          </cell>
          <cell r="I350" t="str">
            <v>男</v>
          </cell>
        </row>
        <row r="351">
          <cell r="F351" t="str">
            <v>む０６</v>
          </cell>
          <cell r="G351" t="str">
            <v>杉山邦夫</v>
          </cell>
          <cell r="H351" t="str">
            <v>村田八日市ＴＣ</v>
          </cell>
          <cell r="I351" t="str">
            <v>男</v>
          </cell>
        </row>
        <row r="352">
          <cell r="F352" t="str">
            <v>む０７</v>
          </cell>
          <cell r="G352" t="str">
            <v>杉本龍平</v>
          </cell>
          <cell r="H352" t="str">
            <v>村田八日市ＴＣ</v>
          </cell>
          <cell r="I352" t="str">
            <v>男</v>
          </cell>
        </row>
        <row r="353">
          <cell r="F353" t="str">
            <v>む０８</v>
          </cell>
          <cell r="G353" t="str">
            <v>川上英二</v>
          </cell>
          <cell r="H353" t="str">
            <v>村田八日市ＴＣ</v>
          </cell>
          <cell r="I353" t="str">
            <v>男</v>
          </cell>
        </row>
        <row r="354">
          <cell r="F354" t="str">
            <v>む０９</v>
          </cell>
          <cell r="G354" t="str">
            <v>泉谷純也</v>
          </cell>
          <cell r="H354" t="str">
            <v>村田八日市ＴＣ</v>
          </cell>
          <cell r="I354" t="str">
            <v>男</v>
          </cell>
        </row>
        <row r="355">
          <cell r="F355" t="str">
            <v>む１０</v>
          </cell>
          <cell r="G355" t="str">
            <v>浅田隆昭</v>
          </cell>
          <cell r="H355" t="str">
            <v>村田八日市ＴＣ</v>
          </cell>
          <cell r="I355" t="str">
            <v>男</v>
          </cell>
        </row>
        <row r="356">
          <cell r="F356" t="str">
            <v>む１１</v>
          </cell>
          <cell r="G356" t="str">
            <v>前田雅人</v>
          </cell>
          <cell r="H356" t="str">
            <v>村田八日市ＴＣ</v>
          </cell>
          <cell r="I356" t="str">
            <v>男</v>
          </cell>
        </row>
        <row r="357">
          <cell r="F357" t="str">
            <v>む１２</v>
          </cell>
          <cell r="G357" t="str">
            <v>土田典人</v>
          </cell>
          <cell r="H357" t="str">
            <v>村田八日市ＴＣ</v>
          </cell>
          <cell r="I357" t="str">
            <v>男</v>
          </cell>
        </row>
        <row r="358">
          <cell r="F358" t="str">
            <v>む１３</v>
          </cell>
          <cell r="G358" t="str">
            <v>二ツ井裕也</v>
          </cell>
          <cell r="H358" t="str">
            <v>村田八日市ＴＣ</v>
          </cell>
          <cell r="I358" t="str">
            <v>男</v>
          </cell>
        </row>
        <row r="359">
          <cell r="F359" t="str">
            <v>む１４</v>
          </cell>
          <cell r="G359" t="str">
            <v>森永洋介</v>
          </cell>
          <cell r="H359" t="str">
            <v>村田八日市ＴＣ</v>
          </cell>
          <cell r="I359" t="str">
            <v>男</v>
          </cell>
        </row>
        <row r="360">
          <cell r="F360" t="str">
            <v>む１５</v>
          </cell>
          <cell r="G360" t="str">
            <v>冨田哲弥</v>
          </cell>
          <cell r="H360" t="str">
            <v>村田八日市ＴＣ</v>
          </cell>
          <cell r="I360" t="str">
            <v>男</v>
          </cell>
        </row>
        <row r="361">
          <cell r="F361" t="str">
            <v>む１６</v>
          </cell>
          <cell r="G361" t="str">
            <v>辰巳悟朗</v>
          </cell>
          <cell r="H361" t="str">
            <v>村田八日市ＴＣ</v>
          </cell>
          <cell r="I361" t="str">
            <v>男</v>
          </cell>
        </row>
        <row r="362">
          <cell r="F362" t="str">
            <v>む１７</v>
          </cell>
          <cell r="G362" t="str">
            <v>河野晶子</v>
          </cell>
          <cell r="H362" t="str">
            <v>村田八日市ＴＣ</v>
          </cell>
          <cell r="I362" t="str">
            <v>女</v>
          </cell>
        </row>
        <row r="363">
          <cell r="F363" t="str">
            <v>む１８</v>
          </cell>
          <cell r="G363" t="str">
            <v>森田恵美</v>
          </cell>
          <cell r="H363" t="str">
            <v>村田八日市ＴＣ</v>
          </cell>
          <cell r="I363" t="str">
            <v>女</v>
          </cell>
        </row>
        <row r="364">
          <cell r="F364" t="str">
            <v>む１９</v>
          </cell>
          <cell r="G364" t="str">
            <v>西澤友紀</v>
          </cell>
          <cell r="H364" t="str">
            <v>村田八日市ＴＣ</v>
          </cell>
          <cell r="I364" t="str">
            <v>女</v>
          </cell>
        </row>
        <row r="365">
          <cell r="F365" t="str">
            <v>む２０</v>
          </cell>
          <cell r="G365" t="str">
            <v>速水直美</v>
          </cell>
          <cell r="H365" t="str">
            <v>村田八日市ＴＣ</v>
          </cell>
          <cell r="I365" t="str">
            <v>女</v>
          </cell>
        </row>
        <row r="366">
          <cell r="F366" t="str">
            <v>む２１</v>
          </cell>
          <cell r="G366" t="str">
            <v>多田麻実</v>
          </cell>
          <cell r="H366" t="str">
            <v>村田八日市ＴＣ</v>
          </cell>
          <cell r="I366" t="str">
            <v>女</v>
          </cell>
        </row>
        <row r="367">
          <cell r="F367" t="str">
            <v>む２２</v>
          </cell>
          <cell r="G367" t="str">
            <v>中村純子</v>
          </cell>
          <cell r="H367" t="str">
            <v>村田八日市ＴＣ</v>
          </cell>
          <cell r="I367" t="str">
            <v>女</v>
          </cell>
        </row>
        <row r="368">
          <cell r="F368" t="str">
            <v>む２３</v>
          </cell>
          <cell r="G368" t="str">
            <v>堀田明子</v>
          </cell>
          <cell r="H368" t="str">
            <v>村田八日市ＴＣ</v>
          </cell>
          <cell r="I368" t="str">
            <v>女</v>
          </cell>
        </row>
        <row r="369">
          <cell r="F369" t="str">
            <v>む２４</v>
          </cell>
          <cell r="G369" t="str">
            <v>大脇和世</v>
          </cell>
          <cell r="H369" t="str">
            <v>村田八日市ＴＣ</v>
          </cell>
          <cell r="I369" t="str">
            <v>女</v>
          </cell>
        </row>
        <row r="370">
          <cell r="F370" t="str">
            <v>む２５</v>
          </cell>
          <cell r="G370" t="str">
            <v>後藤圭介</v>
          </cell>
          <cell r="H370" t="str">
            <v>村田八日市ＴＣ</v>
          </cell>
          <cell r="I370" t="str">
            <v>男</v>
          </cell>
        </row>
        <row r="371">
          <cell r="F371" t="str">
            <v>む２６</v>
          </cell>
          <cell r="G371" t="str">
            <v>長谷川晃平</v>
          </cell>
          <cell r="H371" t="str">
            <v>村田八日市ＴＣ</v>
          </cell>
          <cell r="I371" t="str">
            <v>男</v>
          </cell>
        </row>
        <row r="372">
          <cell r="F372" t="str">
            <v>む２７</v>
          </cell>
          <cell r="G372" t="str">
            <v>原田真稔</v>
          </cell>
          <cell r="H372" t="str">
            <v>村田八日市ＴＣ</v>
          </cell>
          <cell r="I372" t="str">
            <v>男</v>
          </cell>
        </row>
        <row r="373">
          <cell r="F373" t="str">
            <v>む２８</v>
          </cell>
          <cell r="G373" t="str">
            <v>池内伸介</v>
          </cell>
          <cell r="H373" t="str">
            <v>村田八日市ＴＣ</v>
          </cell>
          <cell r="I373" t="str">
            <v>男</v>
          </cell>
        </row>
        <row r="374">
          <cell r="F374" t="str">
            <v>む２９</v>
          </cell>
          <cell r="G374" t="str">
            <v>藤田 彰</v>
          </cell>
          <cell r="H374" t="str">
            <v>村田八日市ＴＣ</v>
          </cell>
          <cell r="I374" t="str">
            <v>男</v>
          </cell>
        </row>
        <row r="375">
          <cell r="F375" t="str">
            <v>む３０</v>
          </cell>
          <cell r="G375" t="str">
            <v>岩田光央</v>
          </cell>
          <cell r="H375" t="str">
            <v>村田八日市ＴＣ</v>
          </cell>
          <cell r="I375" t="str">
            <v>男</v>
          </cell>
        </row>
        <row r="376">
          <cell r="F376" t="str">
            <v>む３１</v>
          </cell>
          <cell r="G376" t="str">
            <v>三神秀嗣</v>
          </cell>
          <cell r="H376" t="str">
            <v>村田八日市ＴＣ</v>
          </cell>
          <cell r="I376" t="str">
            <v>男</v>
          </cell>
        </row>
        <row r="377">
          <cell r="F377" t="str">
            <v>む３２</v>
          </cell>
          <cell r="G377" t="str">
            <v>佐藤庸子</v>
          </cell>
          <cell r="H377" t="str">
            <v>村田八日市ＴＣ</v>
          </cell>
          <cell r="I377" t="str">
            <v>女</v>
          </cell>
        </row>
        <row r="378">
          <cell r="F378" t="str">
            <v>む３３</v>
          </cell>
          <cell r="G378" t="str">
            <v>遠崎大樹</v>
          </cell>
          <cell r="H378" t="str">
            <v>村田八日市ＴＣ</v>
          </cell>
          <cell r="I378" t="str">
            <v>男</v>
          </cell>
        </row>
        <row r="379">
          <cell r="F379" t="str">
            <v>む３４</v>
          </cell>
          <cell r="G379" t="str">
            <v>村田朋子</v>
          </cell>
          <cell r="H379" t="str">
            <v>村田八日市ＴＣ</v>
          </cell>
          <cell r="I379" t="str">
            <v>女</v>
          </cell>
        </row>
        <row r="380">
          <cell r="F380" t="str">
            <v>む３５</v>
          </cell>
          <cell r="G380" t="str">
            <v>杉山あずさ</v>
          </cell>
          <cell r="H380" t="str">
            <v>村田八日市ＴＣ</v>
          </cell>
          <cell r="I380" t="str">
            <v>女</v>
          </cell>
        </row>
        <row r="381">
          <cell r="F381" t="str">
            <v>む３６</v>
          </cell>
          <cell r="G381" t="str">
            <v>西村文代</v>
          </cell>
          <cell r="H381" t="str">
            <v>村田八日市ＴＣ</v>
          </cell>
          <cell r="I381" t="str">
            <v>女</v>
          </cell>
        </row>
        <row r="382">
          <cell r="F382" t="str">
            <v>む３７</v>
          </cell>
          <cell r="G382" t="str">
            <v>村田彩子</v>
          </cell>
          <cell r="H382" t="str">
            <v>村田八日市ＴＣ</v>
          </cell>
          <cell r="I382" t="str">
            <v>女</v>
          </cell>
        </row>
        <row r="383">
          <cell r="F383" t="str">
            <v>む３８</v>
          </cell>
          <cell r="G383" t="str">
            <v>村川庸子</v>
          </cell>
          <cell r="H383" t="str">
            <v>村田八日市ＴＣ</v>
          </cell>
          <cell r="I383" t="str">
            <v>女</v>
          </cell>
        </row>
        <row r="384">
          <cell r="F384" t="str">
            <v>む３９</v>
          </cell>
          <cell r="G384" t="str">
            <v>藤井洋平</v>
          </cell>
          <cell r="H384" t="str">
            <v>村田八日市ＴＣ</v>
          </cell>
          <cell r="I384" t="str">
            <v>男</v>
          </cell>
        </row>
        <row r="385">
          <cell r="F385" t="str">
            <v>む４０</v>
          </cell>
          <cell r="G385" t="str">
            <v>田淵敏史</v>
          </cell>
          <cell r="H385" t="str">
            <v>村田八日市ＴＣ</v>
          </cell>
          <cell r="I385" t="str">
            <v>男</v>
          </cell>
        </row>
        <row r="386">
          <cell r="F386" t="str">
            <v>む４１</v>
          </cell>
          <cell r="G386" t="str">
            <v>穐山  航</v>
          </cell>
          <cell r="H386" t="str">
            <v>村田八日市ＴＣ</v>
          </cell>
          <cell r="I386" t="str">
            <v>男</v>
          </cell>
        </row>
        <row r="387">
          <cell r="F387" t="str">
            <v>む４２</v>
          </cell>
          <cell r="G387" t="str">
            <v>西村国太郎</v>
          </cell>
          <cell r="H387" t="str">
            <v>村田八日市ＴＣ</v>
          </cell>
          <cell r="I387" t="str">
            <v>男</v>
          </cell>
        </row>
        <row r="388">
          <cell r="F388" t="str">
            <v>む４３</v>
          </cell>
          <cell r="G388" t="str">
            <v>南井まどか</v>
          </cell>
          <cell r="H388" t="str">
            <v>村田八日市ＴＣ</v>
          </cell>
          <cell r="I388" t="str">
            <v>女</v>
          </cell>
        </row>
        <row r="389">
          <cell r="F389" t="str">
            <v>む４４</v>
          </cell>
          <cell r="G389" t="str">
            <v>澤田多佳美</v>
          </cell>
          <cell r="H389" t="str">
            <v>村田八日市ＴＣ</v>
          </cell>
          <cell r="I389" t="str">
            <v>女</v>
          </cell>
        </row>
        <row r="390">
          <cell r="F390" t="str">
            <v>む４５</v>
          </cell>
          <cell r="G390" t="str">
            <v>杉山春澄</v>
          </cell>
          <cell r="H390" t="str">
            <v>村田八日市ＴＣ</v>
          </cell>
          <cell r="I390" t="str">
            <v>男</v>
          </cell>
        </row>
        <row r="391">
          <cell r="F391" t="str">
            <v>む４６</v>
          </cell>
          <cell r="G391" t="str">
            <v>二上貴光</v>
          </cell>
          <cell r="H391" t="str">
            <v>村田八日市ＴＣ</v>
          </cell>
          <cell r="I391" t="str">
            <v>男</v>
          </cell>
        </row>
        <row r="392">
          <cell r="F392" t="str">
            <v>む４７</v>
          </cell>
          <cell r="G392" t="str">
            <v>山田義大</v>
          </cell>
          <cell r="H392" t="str">
            <v>村田八日市ＴＣ</v>
          </cell>
          <cell r="I392" t="str">
            <v>男</v>
          </cell>
        </row>
        <row r="393">
          <cell r="F393" t="str">
            <v>む４８</v>
          </cell>
          <cell r="G393" t="str">
            <v>大里哲哉</v>
          </cell>
          <cell r="H393" t="str">
            <v>村田八日市ＴＣ</v>
          </cell>
          <cell r="I393" t="str">
            <v>男</v>
          </cell>
        </row>
        <row r="394">
          <cell r="F394" t="str">
            <v>む４９</v>
          </cell>
          <cell r="G394" t="str">
            <v>川東真央</v>
          </cell>
          <cell r="H394" t="str">
            <v>村田八日市ＴＣ</v>
          </cell>
          <cell r="I394" t="str">
            <v>女</v>
          </cell>
        </row>
        <row r="407">
          <cell r="G407" t="str">
            <v>東近江市民</v>
          </cell>
          <cell r="H407" t="str">
            <v>東近江市民率</v>
          </cell>
        </row>
        <row r="408">
          <cell r="G408">
            <v>7</v>
          </cell>
          <cell r="H408">
            <v>0.2</v>
          </cell>
          <cell r="I408" t="e">
            <v>#VALUE!</v>
          </cell>
        </row>
        <row r="412">
          <cell r="F412" t="str">
            <v>ぷ０１</v>
          </cell>
          <cell r="G412" t="str">
            <v>大林 久</v>
          </cell>
          <cell r="H412" t="str">
            <v>湖東プラチナ</v>
          </cell>
          <cell r="I412" t="str">
            <v>男</v>
          </cell>
        </row>
        <row r="413">
          <cell r="F413" t="str">
            <v>ぷ０２</v>
          </cell>
          <cell r="G413" t="str">
            <v>高田洋治</v>
          </cell>
          <cell r="H413" t="str">
            <v>湖東プラチナ</v>
          </cell>
          <cell r="I413" t="str">
            <v>男</v>
          </cell>
        </row>
        <row r="414">
          <cell r="F414" t="str">
            <v>ぷ０３</v>
          </cell>
          <cell r="G414" t="str">
            <v>中野 潤</v>
          </cell>
          <cell r="H414" t="str">
            <v>湖東プラチナ</v>
          </cell>
          <cell r="I414" t="str">
            <v>男</v>
          </cell>
        </row>
        <row r="415">
          <cell r="F415" t="str">
            <v>ぷ０４</v>
          </cell>
          <cell r="G415" t="str">
            <v>中野哲也</v>
          </cell>
          <cell r="H415" t="str">
            <v>湖東プラチナ</v>
          </cell>
          <cell r="I415" t="str">
            <v>男</v>
          </cell>
        </row>
        <row r="416">
          <cell r="F416" t="str">
            <v>ぷ０５</v>
          </cell>
          <cell r="G416" t="str">
            <v>堀江孝信</v>
          </cell>
          <cell r="H416" t="str">
            <v>湖東プラチナ</v>
          </cell>
          <cell r="I416" t="str">
            <v>男</v>
          </cell>
        </row>
        <row r="417">
          <cell r="F417" t="str">
            <v>ぷ０６</v>
          </cell>
          <cell r="G417" t="str">
            <v>羽田昭夫</v>
          </cell>
          <cell r="H417" t="str">
            <v>湖東プラチナ</v>
          </cell>
          <cell r="I417" t="str">
            <v>男</v>
          </cell>
        </row>
        <row r="418">
          <cell r="F418" t="str">
            <v>ぷ０７</v>
          </cell>
          <cell r="G418" t="str">
            <v>樋山達哉</v>
          </cell>
          <cell r="H418" t="str">
            <v>湖東プラチナ</v>
          </cell>
          <cell r="I418" t="str">
            <v>男</v>
          </cell>
        </row>
        <row r="419">
          <cell r="F419" t="str">
            <v>ぷ０８</v>
          </cell>
          <cell r="G419" t="str">
            <v>藤本昌彦</v>
          </cell>
          <cell r="H419" t="str">
            <v>湖東プラチナ</v>
          </cell>
          <cell r="I419" t="str">
            <v>男</v>
          </cell>
        </row>
        <row r="420">
          <cell r="F420" t="str">
            <v>ぷ０９</v>
          </cell>
          <cell r="G420" t="str">
            <v>安田和彦</v>
          </cell>
          <cell r="H420" t="str">
            <v>湖東プラチナ</v>
          </cell>
          <cell r="I420" t="str">
            <v>男</v>
          </cell>
        </row>
        <row r="421">
          <cell r="F421" t="str">
            <v>ぷ１０</v>
          </cell>
          <cell r="G421" t="str">
            <v>吉田知司</v>
          </cell>
          <cell r="H421" t="str">
            <v>湖東プラチナ</v>
          </cell>
          <cell r="I421" t="str">
            <v>男</v>
          </cell>
        </row>
        <row r="422">
          <cell r="F422" t="str">
            <v>ぷ１１</v>
          </cell>
          <cell r="G422" t="str">
            <v>山田直八</v>
          </cell>
          <cell r="H422" t="str">
            <v>湖東プラチナ</v>
          </cell>
          <cell r="I422" t="str">
            <v>男</v>
          </cell>
        </row>
        <row r="423">
          <cell r="F423" t="str">
            <v>ぷ１２</v>
          </cell>
          <cell r="G423" t="str">
            <v>新屋正男</v>
          </cell>
          <cell r="H423" t="str">
            <v>湖東プラチナ</v>
          </cell>
          <cell r="I423" t="str">
            <v>男</v>
          </cell>
        </row>
        <row r="424">
          <cell r="F424" t="str">
            <v>ぷ１３</v>
          </cell>
          <cell r="G424" t="str">
            <v>青木保憲</v>
          </cell>
          <cell r="H424" t="str">
            <v>湖東プラチナ</v>
          </cell>
          <cell r="I424" t="str">
            <v>男</v>
          </cell>
        </row>
        <row r="425">
          <cell r="F425" t="str">
            <v>ぷ１４</v>
          </cell>
          <cell r="G425" t="str">
            <v>谷口一男</v>
          </cell>
          <cell r="H425" t="str">
            <v>湖東プラチナ</v>
          </cell>
          <cell r="I425" t="str">
            <v>男</v>
          </cell>
        </row>
        <row r="426">
          <cell r="F426" t="str">
            <v>ぷ１５</v>
          </cell>
          <cell r="G426" t="str">
            <v>飯塚アイ子</v>
          </cell>
          <cell r="H426" t="str">
            <v>湖東プラチナ</v>
          </cell>
          <cell r="I426" t="str">
            <v>女</v>
          </cell>
        </row>
        <row r="427">
          <cell r="F427" t="str">
            <v>ぷ１６</v>
          </cell>
          <cell r="G427" t="str">
            <v>関塚清茂</v>
          </cell>
          <cell r="H427" t="str">
            <v>湖東プラチナ</v>
          </cell>
          <cell r="I427" t="str">
            <v>男</v>
          </cell>
        </row>
        <row r="428">
          <cell r="F428" t="str">
            <v>ぷ１７</v>
          </cell>
          <cell r="G428" t="str">
            <v>北川美由紀</v>
          </cell>
          <cell r="H428" t="str">
            <v>湖東プラチナ</v>
          </cell>
          <cell r="I428" t="str">
            <v>女</v>
          </cell>
        </row>
        <row r="429">
          <cell r="F429" t="str">
            <v>ぷ１８</v>
          </cell>
          <cell r="G429" t="str">
            <v>澤井恵子</v>
          </cell>
          <cell r="H429" t="str">
            <v>湖東プラチナ</v>
          </cell>
          <cell r="I429" t="str">
            <v>女</v>
          </cell>
        </row>
        <row r="430">
          <cell r="F430" t="str">
            <v>ぷ１９</v>
          </cell>
          <cell r="G430" t="str">
            <v>平野志津子</v>
          </cell>
          <cell r="H430" t="str">
            <v>湖東プラチナ</v>
          </cell>
          <cell r="I430" t="str">
            <v>女</v>
          </cell>
        </row>
        <row r="431">
          <cell r="F431" t="str">
            <v>ぷ２０</v>
          </cell>
          <cell r="G431" t="str">
            <v>堀部品子</v>
          </cell>
          <cell r="H431" t="str">
            <v>湖東プラチナ</v>
          </cell>
          <cell r="I431" t="str">
            <v>女</v>
          </cell>
        </row>
        <row r="432">
          <cell r="F432" t="str">
            <v>ぷ２１</v>
          </cell>
          <cell r="G432" t="str">
            <v>森谷洋子</v>
          </cell>
          <cell r="H432" t="str">
            <v>湖東プラチナ</v>
          </cell>
          <cell r="I432" t="str">
            <v>女</v>
          </cell>
        </row>
        <row r="433">
          <cell r="F433" t="str">
            <v>ぷ２２</v>
          </cell>
          <cell r="G433" t="str">
            <v>川勝豊子</v>
          </cell>
          <cell r="H433" t="str">
            <v>湖東プラチナ</v>
          </cell>
          <cell r="I433" t="str">
            <v>女</v>
          </cell>
        </row>
        <row r="434">
          <cell r="F434" t="str">
            <v>ぷ２３</v>
          </cell>
          <cell r="G434" t="str">
            <v>田邉俊子</v>
          </cell>
          <cell r="H434" t="str">
            <v>湖東プラチナ</v>
          </cell>
          <cell r="I434" t="str">
            <v>女</v>
          </cell>
        </row>
        <row r="435">
          <cell r="F435" t="str">
            <v>ぷ２４</v>
          </cell>
          <cell r="G435" t="str">
            <v>松田順子</v>
          </cell>
          <cell r="H435" t="str">
            <v>湖東プラチナ</v>
          </cell>
          <cell r="I435" t="str">
            <v>女</v>
          </cell>
        </row>
        <row r="436">
          <cell r="F436" t="str">
            <v>ぷ２５</v>
          </cell>
          <cell r="G436" t="str">
            <v>本池清子</v>
          </cell>
          <cell r="H436" t="str">
            <v>湖東プラチナ</v>
          </cell>
          <cell r="I436" t="str">
            <v>女</v>
          </cell>
        </row>
        <row r="437">
          <cell r="F437" t="str">
            <v>ぷ２６</v>
          </cell>
          <cell r="G437" t="str">
            <v>山田晶枝</v>
          </cell>
          <cell r="H437" t="str">
            <v>湖東プラチナ</v>
          </cell>
          <cell r="I437" t="str">
            <v>女</v>
          </cell>
        </row>
        <row r="438">
          <cell r="F438" t="str">
            <v>ぷ２７</v>
          </cell>
          <cell r="G438" t="str">
            <v>前田征人</v>
          </cell>
          <cell r="H438" t="str">
            <v>湖東プラチナ</v>
          </cell>
          <cell r="I438" t="str">
            <v>男</v>
          </cell>
        </row>
        <row r="439">
          <cell r="F439" t="str">
            <v>ぷ２８</v>
          </cell>
          <cell r="G439" t="str">
            <v>鶴田 進</v>
          </cell>
          <cell r="H439" t="str">
            <v>湖東プラチナ</v>
          </cell>
          <cell r="I439" t="str">
            <v>男</v>
          </cell>
        </row>
        <row r="440">
          <cell r="F440" t="str">
            <v>ぷ２９</v>
          </cell>
          <cell r="G440" t="str">
            <v>前田喜久子</v>
          </cell>
          <cell r="H440" t="str">
            <v>湖東プラチナ</v>
          </cell>
          <cell r="I440" t="str">
            <v>女</v>
          </cell>
        </row>
        <row r="441">
          <cell r="F441" t="str">
            <v>ぷ３０</v>
          </cell>
          <cell r="G441" t="str">
            <v>岡本直美</v>
          </cell>
          <cell r="H441" t="str">
            <v>湖東プラチナ</v>
          </cell>
          <cell r="I441" t="str">
            <v>女</v>
          </cell>
        </row>
        <row r="442">
          <cell r="F442" t="str">
            <v>ぷ３１</v>
          </cell>
          <cell r="G442" t="str">
            <v>苗村裕子</v>
          </cell>
          <cell r="H442" t="str">
            <v>湖東プラチナ</v>
          </cell>
          <cell r="I442" t="str">
            <v>女</v>
          </cell>
        </row>
        <row r="443">
          <cell r="F443" t="str">
            <v>ぷ３２</v>
          </cell>
          <cell r="G443" t="str">
            <v>五十嵐英毅</v>
          </cell>
          <cell r="H443" t="str">
            <v>湖東プラチナ</v>
          </cell>
          <cell r="I443" t="str">
            <v>男</v>
          </cell>
        </row>
        <row r="444">
          <cell r="F444" t="str">
            <v>ぷ３３</v>
          </cell>
          <cell r="G444" t="str">
            <v>山形公平</v>
          </cell>
          <cell r="H444" t="str">
            <v>湖東プラチナ</v>
          </cell>
          <cell r="I444" t="str">
            <v>男</v>
          </cell>
        </row>
        <row r="445">
          <cell r="F445" t="str">
            <v>ぷ３４</v>
          </cell>
          <cell r="G445" t="str">
            <v>川島芳男</v>
          </cell>
          <cell r="H445" t="str">
            <v>湖東プラチナ</v>
          </cell>
          <cell r="I445" t="str">
            <v>男</v>
          </cell>
        </row>
        <row r="446">
          <cell r="F446" t="str">
            <v>ぷ３５</v>
          </cell>
          <cell r="G446" t="str">
            <v>山本武司</v>
          </cell>
          <cell r="H446" t="str">
            <v>湖東プラチナ</v>
          </cell>
          <cell r="I446" t="str">
            <v>男</v>
          </cell>
        </row>
        <row r="449">
          <cell r="I449" t="str">
            <v>東近江市民</v>
          </cell>
        </row>
        <row r="450">
          <cell r="I450">
            <v>2</v>
          </cell>
        </row>
        <row r="454">
          <cell r="F454" t="str">
            <v>せ０１</v>
          </cell>
          <cell r="G454" t="str">
            <v>清水英泰</v>
          </cell>
          <cell r="H454" t="str">
            <v>積水樹脂テニスクラブ</v>
          </cell>
          <cell r="I454" t="str">
            <v>男</v>
          </cell>
        </row>
        <row r="455">
          <cell r="F455" t="str">
            <v>せ０２</v>
          </cell>
          <cell r="G455" t="str">
            <v>国村昌生</v>
          </cell>
          <cell r="H455" t="str">
            <v>積水樹脂テニスクラブ</v>
          </cell>
          <cell r="I455" t="str">
            <v>男</v>
          </cell>
        </row>
        <row r="456">
          <cell r="F456" t="str">
            <v>せ０３</v>
          </cell>
          <cell r="G456" t="str">
            <v>上原 悠</v>
          </cell>
          <cell r="H456" t="str">
            <v>積水樹脂テニスクラブ</v>
          </cell>
          <cell r="I456" t="str">
            <v>男</v>
          </cell>
        </row>
        <row r="457">
          <cell r="F457" t="str">
            <v>せ０４</v>
          </cell>
          <cell r="G457" t="str">
            <v>西垣 学</v>
          </cell>
          <cell r="H457" t="str">
            <v>積水樹脂テニスクラブ</v>
          </cell>
          <cell r="I457" t="str">
            <v>男</v>
          </cell>
        </row>
        <row r="458">
          <cell r="F458" t="str">
            <v>せ０５</v>
          </cell>
          <cell r="G458" t="str">
            <v>宮崎大悟</v>
          </cell>
          <cell r="H458" t="str">
            <v>積水樹脂テニスクラブ</v>
          </cell>
          <cell r="I458" t="str">
            <v>男</v>
          </cell>
        </row>
        <row r="459">
          <cell r="F459" t="str">
            <v>せ０６</v>
          </cell>
          <cell r="G459" t="str">
            <v>平野和也</v>
          </cell>
          <cell r="H459" t="str">
            <v>積水樹脂テニスクラブ</v>
          </cell>
          <cell r="I459" t="str">
            <v>男</v>
          </cell>
        </row>
        <row r="460">
          <cell r="F460" t="str">
            <v>せ０７</v>
          </cell>
          <cell r="G460" t="str">
            <v>森本悠介</v>
          </cell>
          <cell r="H460" t="str">
            <v>積水樹脂テニスクラブ</v>
          </cell>
          <cell r="I460" t="str">
            <v>男</v>
          </cell>
        </row>
        <row r="461">
          <cell r="F461" t="str">
            <v>せ０８</v>
          </cell>
          <cell r="G461" t="str">
            <v>佐藤みなみ</v>
          </cell>
          <cell r="H461" t="str">
            <v>積水樹脂テニスクラブ</v>
          </cell>
          <cell r="I461" t="str">
            <v>女</v>
          </cell>
        </row>
        <row r="462">
          <cell r="F462" t="str">
            <v>せ０９</v>
          </cell>
          <cell r="G462" t="str">
            <v>石梶満里子</v>
          </cell>
          <cell r="H462" t="str">
            <v>積水樹脂テニスクラブ</v>
          </cell>
          <cell r="I462" t="str">
            <v>女</v>
          </cell>
        </row>
        <row r="463">
          <cell r="F463" t="str">
            <v>せ１０</v>
          </cell>
          <cell r="G463" t="str">
            <v>杉本静香</v>
          </cell>
          <cell r="H463" t="str">
            <v>積水樹脂テニスクラブ</v>
          </cell>
          <cell r="I463" t="str">
            <v>女</v>
          </cell>
        </row>
        <row r="480">
          <cell r="G480" t="str">
            <v>東近江市民</v>
          </cell>
          <cell r="H480" t="str">
            <v>東近江市民率</v>
          </cell>
        </row>
        <row r="481">
          <cell r="G481">
            <v>3</v>
          </cell>
          <cell r="H481">
            <v>0.06521739130434782</v>
          </cell>
        </row>
        <row r="484">
          <cell r="F484" t="str">
            <v>て０１</v>
          </cell>
          <cell r="G484" t="str">
            <v>池田まき</v>
          </cell>
          <cell r="H484" t="str">
            <v>TDC</v>
          </cell>
          <cell r="I484" t="str">
            <v>女</v>
          </cell>
        </row>
        <row r="485">
          <cell r="F485" t="str">
            <v>て０２</v>
          </cell>
          <cell r="G485" t="str">
            <v>大野みずき</v>
          </cell>
          <cell r="H485" t="str">
            <v>TDC</v>
          </cell>
          <cell r="I485" t="str">
            <v>女</v>
          </cell>
        </row>
        <row r="486">
          <cell r="F486" t="str">
            <v>て０３</v>
          </cell>
          <cell r="G486" t="str">
            <v>片桐美里</v>
          </cell>
          <cell r="H486" t="str">
            <v>TDC</v>
          </cell>
          <cell r="I486" t="str">
            <v>女</v>
          </cell>
        </row>
        <row r="487">
          <cell r="F487" t="str">
            <v>て０４</v>
          </cell>
          <cell r="G487" t="str">
            <v>北川円香</v>
          </cell>
          <cell r="H487" t="str">
            <v>TDC</v>
          </cell>
          <cell r="I487" t="str">
            <v>女</v>
          </cell>
        </row>
        <row r="488">
          <cell r="F488" t="str">
            <v>て０５</v>
          </cell>
          <cell r="G488" t="str">
            <v>草野菜摘</v>
          </cell>
          <cell r="H488" t="str">
            <v>TDC</v>
          </cell>
          <cell r="I488" t="str">
            <v>女</v>
          </cell>
        </row>
        <row r="489">
          <cell r="F489" t="str">
            <v>て０６</v>
          </cell>
          <cell r="G489" t="str">
            <v>小林 羽</v>
          </cell>
          <cell r="H489" t="str">
            <v>TDC</v>
          </cell>
          <cell r="I489" t="str">
            <v>女</v>
          </cell>
        </row>
        <row r="490">
          <cell r="F490" t="str">
            <v>て０７</v>
          </cell>
          <cell r="G490" t="str">
            <v>辻 真弓</v>
          </cell>
          <cell r="H490" t="str">
            <v>TDC</v>
          </cell>
          <cell r="I490" t="str">
            <v>女</v>
          </cell>
        </row>
        <row r="491">
          <cell r="F491" t="str">
            <v>て０８</v>
          </cell>
          <cell r="G491" t="str">
            <v>中川久江</v>
          </cell>
          <cell r="H491" t="str">
            <v>TDC</v>
          </cell>
          <cell r="I491" t="str">
            <v>女</v>
          </cell>
        </row>
        <row r="492">
          <cell r="F492" t="str">
            <v>て０９</v>
          </cell>
          <cell r="G492" t="str">
            <v>姫井亜利沙</v>
          </cell>
          <cell r="H492" t="str">
            <v>TDC</v>
          </cell>
          <cell r="I492" t="str">
            <v>女</v>
          </cell>
        </row>
        <row r="493">
          <cell r="F493" t="str">
            <v>て１０</v>
          </cell>
          <cell r="G493" t="str">
            <v>福本香菜実</v>
          </cell>
          <cell r="H493" t="str">
            <v>TDC</v>
          </cell>
          <cell r="I493" t="str">
            <v>女</v>
          </cell>
        </row>
        <row r="494">
          <cell r="F494" t="str">
            <v>て１１</v>
          </cell>
          <cell r="G494" t="str">
            <v>前川美恵</v>
          </cell>
          <cell r="H494" t="str">
            <v>TDC</v>
          </cell>
          <cell r="I494" t="str">
            <v>女</v>
          </cell>
        </row>
        <row r="495">
          <cell r="F495" t="str">
            <v>て１２</v>
          </cell>
          <cell r="G495" t="str">
            <v>三浦朱莉</v>
          </cell>
          <cell r="H495" t="str">
            <v>TDC</v>
          </cell>
          <cell r="I495" t="str">
            <v>女</v>
          </cell>
        </row>
        <row r="496">
          <cell r="F496" t="str">
            <v>て１３</v>
          </cell>
          <cell r="G496" t="str">
            <v>山岡千春</v>
          </cell>
          <cell r="H496" t="str">
            <v>TDC</v>
          </cell>
          <cell r="I496" t="str">
            <v>女</v>
          </cell>
        </row>
        <row r="497">
          <cell r="F497" t="str">
            <v>て１４</v>
          </cell>
          <cell r="G497" t="str">
            <v>鹿野さつ紀</v>
          </cell>
          <cell r="H497" t="str">
            <v>TDC</v>
          </cell>
          <cell r="I497" t="str">
            <v>女</v>
          </cell>
        </row>
        <row r="498">
          <cell r="F498" t="str">
            <v>て１５</v>
          </cell>
          <cell r="G498" t="str">
            <v>猪飼尚輝</v>
          </cell>
          <cell r="H498" t="str">
            <v>TDC</v>
          </cell>
          <cell r="I498" t="str">
            <v>男</v>
          </cell>
        </row>
        <row r="499">
          <cell r="F499" t="str">
            <v>て１６</v>
          </cell>
          <cell r="G499" t="str">
            <v>石内伸幸</v>
          </cell>
          <cell r="H499" t="str">
            <v>TDC</v>
          </cell>
          <cell r="I499" t="str">
            <v>男</v>
          </cell>
        </row>
        <row r="500">
          <cell r="F500" t="str">
            <v>て１７</v>
          </cell>
          <cell r="G500" t="str">
            <v>上原義弘</v>
          </cell>
          <cell r="H500" t="str">
            <v>TDC</v>
          </cell>
          <cell r="I500" t="str">
            <v>男</v>
          </cell>
        </row>
        <row r="501">
          <cell r="F501" t="str">
            <v>て１８</v>
          </cell>
          <cell r="G501" t="str">
            <v>上津慶和</v>
          </cell>
          <cell r="H501" t="str">
            <v>TDC</v>
          </cell>
          <cell r="I501" t="str">
            <v>男</v>
          </cell>
        </row>
        <row r="502">
          <cell r="F502" t="str">
            <v>て１９</v>
          </cell>
          <cell r="G502" t="str">
            <v>岡 栄介</v>
          </cell>
          <cell r="H502" t="str">
            <v>TDC</v>
          </cell>
          <cell r="I502" t="str">
            <v>男</v>
          </cell>
        </row>
        <row r="503">
          <cell r="F503" t="str">
            <v>て２０</v>
          </cell>
          <cell r="G503" t="str">
            <v>岡本悟志</v>
          </cell>
          <cell r="H503" t="str">
            <v>TDC</v>
          </cell>
          <cell r="I503" t="str">
            <v>男</v>
          </cell>
        </row>
        <row r="504">
          <cell r="F504" t="str">
            <v>て２１</v>
          </cell>
          <cell r="G504" t="str">
            <v>片桐靖之</v>
          </cell>
          <cell r="H504" t="str">
            <v>TDC</v>
          </cell>
          <cell r="I504" t="str">
            <v>男</v>
          </cell>
        </row>
        <row r="505">
          <cell r="F505" t="str">
            <v>て２２</v>
          </cell>
          <cell r="G505" t="str">
            <v>川合 優</v>
          </cell>
          <cell r="H505" t="str">
            <v>TDC</v>
          </cell>
          <cell r="I505" t="str">
            <v>男</v>
          </cell>
        </row>
        <row r="506">
          <cell r="F506" t="str">
            <v>て２３</v>
          </cell>
          <cell r="G506" t="str">
            <v>川下洋平</v>
          </cell>
          <cell r="H506" t="str">
            <v>TDC</v>
          </cell>
          <cell r="I506" t="str">
            <v>男</v>
          </cell>
        </row>
        <row r="507">
          <cell r="F507" t="str">
            <v>て２４</v>
          </cell>
          <cell r="G507" t="str">
            <v>北澤 純</v>
          </cell>
          <cell r="H507" t="str">
            <v>TDC</v>
          </cell>
          <cell r="I507" t="str">
            <v>男</v>
          </cell>
        </row>
        <row r="508">
          <cell r="F508" t="str">
            <v>て２５</v>
          </cell>
          <cell r="G508" t="str">
            <v>北村拓也</v>
          </cell>
          <cell r="H508" t="str">
            <v>TDC</v>
          </cell>
          <cell r="I508" t="str">
            <v>男</v>
          </cell>
        </row>
        <row r="509">
          <cell r="F509" t="str">
            <v>て２６</v>
          </cell>
          <cell r="G509" t="str">
            <v>鹿野雄大</v>
          </cell>
          <cell r="H509" t="str">
            <v>TDC</v>
          </cell>
          <cell r="I509" t="str">
            <v>男</v>
          </cell>
        </row>
        <row r="510">
          <cell r="F510" t="str">
            <v>て２７</v>
          </cell>
          <cell r="G510" t="str">
            <v>澁谷晃大</v>
          </cell>
          <cell r="H510" t="str">
            <v>TDC</v>
          </cell>
          <cell r="I510" t="str">
            <v>男</v>
          </cell>
        </row>
        <row r="511">
          <cell r="F511" t="str">
            <v>て２８</v>
          </cell>
          <cell r="G511" t="str">
            <v>嶋村和彦</v>
          </cell>
          <cell r="H511" t="str">
            <v>TDC</v>
          </cell>
          <cell r="I511" t="str">
            <v>男</v>
          </cell>
        </row>
        <row r="512">
          <cell r="F512" t="str">
            <v>て２９</v>
          </cell>
          <cell r="G512" t="str">
            <v>白井秀幸</v>
          </cell>
          <cell r="H512" t="str">
            <v>TDC</v>
          </cell>
          <cell r="I512" t="str">
            <v>男</v>
          </cell>
        </row>
        <row r="513">
          <cell r="F513" t="str">
            <v>て３０</v>
          </cell>
          <cell r="G513" t="str">
            <v>谷口 孟</v>
          </cell>
          <cell r="H513" t="str">
            <v>TDC</v>
          </cell>
          <cell r="I513" t="str">
            <v>男</v>
          </cell>
        </row>
        <row r="514">
          <cell r="F514" t="str">
            <v>て３１</v>
          </cell>
          <cell r="G514" t="str">
            <v>津曲崇志</v>
          </cell>
          <cell r="H514" t="str">
            <v>TDC</v>
          </cell>
          <cell r="I514" t="str">
            <v>男</v>
          </cell>
        </row>
        <row r="515">
          <cell r="F515" t="str">
            <v>て３２</v>
          </cell>
          <cell r="G515" t="str">
            <v>中尾 巧</v>
          </cell>
          <cell r="H515" t="str">
            <v>TDC</v>
          </cell>
          <cell r="I515" t="str">
            <v>男</v>
          </cell>
        </row>
        <row r="516">
          <cell r="F516" t="str">
            <v>て３３</v>
          </cell>
          <cell r="G516" t="str">
            <v>西嶌達也</v>
          </cell>
          <cell r="H516" t="str">
            <v>TDC</v>
          </cell>
          <cell r="I516" t="str">
            <v>男</v>
          </cell>
        </row>
        <row r="517">
          <cell r="F517" t="str">
            <v>て３４</v>
          </cell>
          <cell r="G517" t="str">
            <v>野村良平</v>
          </cell>
          <cell r="H517" t="str">
            <v>TDC</v>
          </cell>
          <cell r="I517" t="str">
            <v>男</v>
          </cell>
        </row>
        <row r="518">
          <cell r="F518" t="str">
            <v>て３５</v>
          </cell>
          <cell r="G518" t="str">
            <v>浜中岳史</v>
          </cell>
          <cell r="H518" t="str">
            <v>TDC</v>
          </cell>
          <cell r="I518" t="str">
            <v>男</v>
          </cell>
        </row>
        <row r="519">
          <cell r="F519" t="str">
            <v>て３６</v>
          </cell>
          <cell r="G519" t="str">
            <v>東山 博</v>
          </cell>
          <cell r="H519" t="str">
            <v>TDC</v>
          </cell>
          <cell r="I519" t="str">
            <v>男</v>
          </cell>
        </row>
        <row r="520">
          <cell r="F520" t="str">
            <v>て３７</v>
          </cell>
          <cell r="G520" t="str">
            <v>松本遼太郎</v>
          </cell>
          <cell r="H520" t="str">
            <v>TDC</v>
          </cell>
          <cell r="I520" t="str">
            <v>男</v>
          </cell>
        </row>
        <row r="521">
          <cell r="F521" t="str">
            <v>て３８</v>
          </cell>
          <cell r="G521" t="str">
            <v>山口稔貴</v>
          </cell>
          <cell r="H521" t="str">
            <v>TDC</v>
          </cell>
          <cell r="I521" t="str">
            <v>男</v>
          </cell>
        </row>
        <row r="522">
          <cell r="F522" t="str">
            <v>て３９</v>
          </cell>
          <cell r="G522" t="str">
            <v>苅和 司</v>
          </cell>
          <cell r="H522" t="str">
            <v>TDC</v>
          </cell>
          <cell r="I522" t="str">
            <v>男</v>
          </cell>
        </row>
        <row r="523">
          <cell r="F523" t="str">
            <v>て４０</v>
          </cell>
          <cell r="G523" t="str">
            <v>山本竜平</v>
          </cell>
          <cell r="H523" t="str">
            <v>TDC</v>
          </cell>
          <cell r="I523" t="str">
            <v>男</v>
          </cell>
        </row>
        <row r="524">
          <cell r="F524" t="str">
            <v>て４１</v>
          </cell>
          <cell r="G524" t="str">
            <v>寺元翔太</v>
          </cell>
          <cell r="H524" t="str">
            <v>TDC</v>
          </cell>
          <cell r="I524" t="str">
            <v>男</v>
          </cell>
        </row>
        <row r="525">
          <cell r="F525" t="str">
            <v>て４２</v>
          </cell>
          <cell r="G525" t="str">
            <v>若森裕生</v>
          </cell>
          <cell r="H525" t="str">
            <v>TDC</v>
          </cell>
          <cell r="I525" t="str">
            <v>男</v>
          </cell>
        </row>
        <row r="526">
          <cell r="F526" t="str">
            <v>て４３</v>
          </cell>
          <cell r="G526" t="str">
            <v>松岡宗隆</v>
          </cell>
          <cell r="H526" t="str">
            <v>TDC</v>
          </cell>
          <cell r="I526" t="str">
            <v>男</v>
          </cell>
        </row>
        <row r="527">
          <cell r="F527" t="str">
            <v>て４４</v>
          </cell>
          <cell r="G527" t="str">
            <v>清川智輝</v>
          </cell>
          <cell r="H527" t="str">
            <v>TDC</v>
          </cell>
          <cell r="I527" t="str">
            <v>男</v>
          </cell>
        </row>
        <row r="528">
          <cell r="F528" t="str">
            <v>て４５</v>
          </cell>
          <cell r="G528" t="str">
            <v>東 佑樹</v>
          </cell>
          <cell r="H528" t="str">
            <v>TDC</v>
          </cell>
          <cell r="I528" t="str">
            <v>男</v>
          </cell>
        </row>
        <row r="529">
          <cell r="F529" t="str">
            <v>て４６</v>
          </cell>
          <cell r="G529" t="str">
            <v>東佳菜子</v>
          </cell>
          <cell r="H529" t="str">
            <v>TDC</v>
          </cell>
          <cell r="I529" t="str">
            <v>女</v>
          </cell>
        </row>
        <row r="534">
          <cell r="G534" t="str">
            <v>東近江市民</v>
          </cell>
          <cell r="H534" t="str">
            <v>東近江市民率</v>
          </cell>
        </row>
        <row r="535">
          <cell r="F535">
            <v>0</v>
          </cell>
          <cell r="G535">
            <v>8</v>
          </cell>
          <cell r="H535">
            <v>0.14545454545454545</v>
          </cell>
        </row>
        <row r="536">
          <cell r="F536" t="str">
            <v>う０１</v>
          </cell>
          <cell r="G536" t="str">
            <v>池上浩幸</v>
          </cell>
          <cell r="H536" t="str">
            <v>うさぎとかめの集い</v>
          </cell>
          <cell r="I536" t="str">
            <v>男</v>
          </cell>
        </row>
        <row r="537">
          <cell r="F537" t="str">
            <v>う０２</v>
          </cell>
          <cell r="G537" t="str">
            <v>井内一博</v>
          </cell>
          <cell r="H537" t="str">
            <v>うさぎとかめの集い</v>
          </cell>
          <cell r="I537" t="str">
            <v>男</v>
          </cell>
        </row>
        <row r="538">
          <cell r="F538" t="str">
            <v>う０３</v>
          </cell>
          <cell r="G538" t="str">
            <v>片岡一寿</v>
          </cell>
          <cell r="H538" t="str">
            <v>うさぎとかめの集い</v>
          </cell>
          <cell r="I538" t="str">
            <v>男</v>
          </cell>
        </row>
        <row r="539">
          <cell r="F539" t="str">
            <v>う０４</v>
          </cell>
          <cell r="G539" t="str">
            <v>片岡  大</v>
          </cell>
          <cell r="H539" t="str">
            <v>うさぎとかめの集い</v>
          </cell>
          <cell r="I539" t="str">
            <v>男</v>
          </cell>
        </row>
        <row r="540">
          <cell r="F540" t="str">
            <v>う０５</v>
          </cell>
          <cell r="G540" t="str">
            <v>片岡凛耶</v>
          </cell>
          <cell r="H540" t="str">
            <v>うさぎとかめの集い</v>
          </cell>
          <cell r="I540" t="str">
            <v>男</v>
          </cell>
        </row>
        <row r="541">
          <cell r="F541" t="str">
            <v>う０６</v>
          </cell>
          <cell r="G541" t="str">
            <v>亀井雅嗣</v>
          </cell>
          <cell r="H541" t="str">
            <v>うさぎとかめの集い</v>
          </cell>
          <cell r="I541" t="str">
            <v>男</v>
          </cell>
        </row>
        <row r="542">
          <cell r="F542" t="str">
            <v>う０７</v>
          </cell>
          <cell r="G542" t="str">
            <v>亀井皓太</v>
          </cell>
          <cell r="H542" t="str">
            <v>うさぎとかめの集い</v>
          </cell>
          <cell r="I542" t="str">
            <v>男</v>
          </cell>
        </row>
        <row r="543">
          <cell r="F543" t="str">
            <v>う０８</v>
          </cell>
          <cell r="G543" t="str">
            <v>神田圭右</v>
          </cell>
          <cell r="H543" t="str">
            <v>うさぎとかめの集い</v>
          </cell>
          <cell r="I543" t="str">
            <v>男</v>
          </cell>
        </row>
        <row r="544">
          <cell r="F544" t="str">
            <v>う０９</v>
          </cell>
          <cell r="G544" t="str">
            <v>木下 進</v>
          </cell>
          <cell r="H544" t="str">
            <v>うさぎとかめの集い</v>
          </cell>
          <cell r="I544" t="str">
            <v>男</v>
          </cell>
        </row>
        <row r="545">
          <cell r="F545" t="str">
            <v>う１０</v>
          </cell>
          <cell r="G545" t="str">
            <v>久保田勉</v>
          </cell>
          <cell r="H545" t="str">
            <v>うさぎとかめの集い</v>
          </cell>
          <cell r="I545" t="str">
            <v>男</v>
          </cell>
        </row>
        <row r="546">
          <cell r="F546" t="str">
            <v>う１１</v>
          </cell>
          <cell r="G546" t="str">
            <v>渋谷拓哉</v>
          </cell>
          <cell r="H546" t="str">
            <v>うさぎとかめの集い</v>
          </cell>
          <cell r="I546" t="str">
            <v>男</v>
          </cell>
        </row>
        <row r="547">
          <cell r="F547" t="str">
            <v>う１２</v>
          </cell>
          <cell r="G547" t="str">
            <v>島 新治</v>
          </cell>
          <cell r="H547" t="str">
            <v>うさぎとかめの集い</v>
          </cell>
          <cell r="I547" t="str">
            <v>男</v>
          </cell>
        </row>
        <row r="548">
          <cell r="F548" t="str">
            <v>う１３</v>
          </cell>
          <cell r="G548" t="str">
            <v>末和也</v>
          </cell>
          <cell r="H548" t="str">
            <v>うさぎとかめの集い</v>
          </cell>
          <cell r="I548" t="str">
            <v>男</v>
          </cell>
        </row>
        <row r="549">
          <cell r="F549" t="str">
            <v>う１４</v>
          </cell>
          <cell r="G549" t="str">
            <v>高瀬眞志</v>
          </cell>
          <cell r="H549" t="str">
            <v>うさぎとかめの集い</v>
          </cell>
          <cell r="I549" t="str">
            <v>男</v>
          </cell>
        </row>
        <row r="550">
          <cell r="F550" t="str">
            <v>う１５</v>
          </cell>
          <cell r="G550" t="str">
            <v>竹下英伸</v>
          </cell>
          <cell r="H550" t="str">
            <v>うさぎとかめの集い</v>
          </cell>
          <cell r="I550" t="str">
            <v>男</v>
          </cell>
        </row>
        <row r="551">
          <cell r="F551" t="str">
            <v>う１６</v>
          </cell>
          <cell r="G551" t="str">
            <v>竹田圭佑</v>
          </cell>
          <cell r="H551" t="str">
            <v>うさぎとかめの集い</v>
          </cell>
          <cell r="I551" t="str">
            <v>男</v>
          </cell>
        </row>
        <row r="552">
          <cell r="F552" t="str">
            <v>う１７</v>
          </cell>
          <cell r="G552" t="str">
            <v>田中邦明</v>
          </cell>
          <cell r="H552" t="str">
            <v>うさぎとかめの集い</v>
          </cell>
          <cell r="I552" t="str">
            <v>男</v>
          </cell>
        </row>
        <row r="553">
          <cell r="F553" t="str">
            <v>う１８</v>
          </cell>
          <cell r="G553" t="str">
            <v>谷岡 勉</v>
          </cell>
          <cell r="H553" t="str">
            <v>うさぎとかめの集い</v>
          </cell>
          <cell r="I553" t="str">
            <v>男</v>
          </cell>
        </row>
        <row r="554">
          <cell r="F554" t="str">
            <v>う１９</v>
          </cell>
          <cell r="G554" t="str">
            <v>谷野 功</v>
          </cell>
          <cell r="H554" t="str">
            <v>うさぎとかめの集い</v>
          </cell>
          <cell r="I554" t="str">
            <v>男</v>
          </cell>
        </row>
        <row r="555">
          <cell r="F555" t="str">
            <v>う２０</v>
          </cell>
          <cell r="G555" t="str">
            <v>月森 大</v>
          </cell>
          <cell r="H555" t="str">
            <v>うさぎとかめの集い</v>
          </cell>
          <cell r="I555" t="str">
            <v>男</v>
          </cell>
        </row>
        <row r="556">
          <cell r="F556" t="str">
            <v>う２１</v>
          </cell>
          <cell r="G556" t="str">
            <v>中井夏樹</v>
          </cell>
          <cell r="H556" t="str">
            <v>うさぎとかめの集い</v>
          </cell>
          <cell r="I556" t="str">
            <v>男</v>
          </cell>
        </row>
        <row r="557">
          <cell r="F557" t="str">
            <v>う２２</v>
          </cell>
          <cell r="G557" t="str">
            <v>永瀬卓夫</v>
          </cell>
          <cell r="H557" t="str">
            <v>うさぎとかめの集い</v>
          </cell>
          <cell r="I557" t="str">
            <v>男</v>
          </cell>
        </row>
        <row r="558">
          <cell r="F558" t="str">
            <v>う２３</v>
          </cell>
          <cell r="G558" t="str">
            <v>中田富憲</v>
          </cell>
          <cell r="H558" t="str">
            <v>うさぎとかめの集い</v>
          </cell>
          <cell r="I558" t="str">
            <v>男</v>
          </cell>
        </row>
        <row r="559">
          <cell r="F559" t="str">
            <v>う２４</v>
          </cell>
          <cell r="G559" t="str">
            <v>西和田昌恭</v>
          </cell>
          <cell r="H559" t="str">
            <v>うさぎとかめの集い</v>
          </cell>
          <cell r="I559" t="str">
            <v>男</v>
          </cell>
        </row>
        <row r="560">
          <cell r="F560" t="str">
            <v>う２５</v>
          </cell>
          <cell r="G560" t="str">
            <v>野上亮平</v>
          </cell>
          <cell r="H560" t="str">
            <v>うさぎとかめの集い</v>
          </cell>
          <cell r="I560" t="str">
            <v>男</v>
          </cell>
        </row>
        <row r="561">
          <cell r="F561" t="str">
            <v>う２６</v>
          </cell>
          <cell r="G561" t="str">
            <v>松野航平</v>
          </cell>
          <cell r="H561" t="str">
            <v>うさぎとかめの集い</v>
          </cell>
          <cell r="I561" t="str">
            <v>男</v>
          </cell>
        </row>
        <row r="562">
          <cell r="F562" t="str">
            <v>う２７</v>
          </cell>
          <cell r="G562" t="str">
            <v>森健一</v>
          </cell>
          <cell r="H562" t="str">
            <v>うさぎとかめの集い</v>
          </cell>
          <cell r="I562" t="str">
            <v>男</v>
          </cell>
        </row>
        <row r="563">
          <cell r="F563" t="str">
            <v>う２８</v>
          </cell>
          <cell r="G563" t="str">
            <v>山田智史</v>
          </cell>
          <cell r="H563" t="str">
            <v>うさぎとかめの集い</v>
          </cell>
          <cell r="I563" t="str">
            <v>男</v>
          </cell>
        </row>
        <row r="564">
          <cell r="F564" t="str">
            <v>う２９</v>
          </cell>
          <cell r="G564" t="str">
            <v>山田和宏</v>
          </cell>
          <cell r="H564" t="str">
            <v>うさぎとかめの集い</v>
          </cell>
          <cell r="I564" t="str">
            <v>男</v>
          </cell>
        </row>
        <row r="565">
          <cell r="F565" t="str">
            <v>う３０</v>
          </cell>
          <cell r="G565" t="str">
            <v>山田洋平</v>
          </cell>
          <cell r="H565" t="str">
            <v>うさぎとかめの集い</v>
          </cell>
          <cell r="I565" t="str">
            <v>男</v>
          </cell>
        </row>
        <row r="566">
          <cell r="F566" t="str">
            <v>う３１</v>
          </cell>
          <cell r="G566" t="str">
            <v>山本昌紀</v>
          </cell>
          <cell r="H566" t="str">
            <v>うさぎとかめの集い</v>
          </cell>
          <cell r="I566" t="str">
            <v>男</v>
          </cell>
        </row>
        <row r="567">
          <cell r="F567" t="str">
            <v>う３２</v>
          </cell>
          <cell r="G567" t="str">
            <v>山本浩之</v>
          </cell>
          <cell r="H567" t="str">
            <v>うさぎとかめの集い</v>
          </cell>
          <cell r="I567" t="str">
            <v>男</v>
          </cell>
        </row>
        <row r="568">
          <cell r="F568" t="str">
            <v>う３３</v>
          </cell>
          <cell r="G568" t="str">
            <v>吉村淳</v>
          </cell>
          <cell r="H568" t="str">
            <v>うさぎとかめの集い</v>
          </cell>
          <cell r="I568" t="str">
            <v>男</v>
          </cell>
        </row>
        <row r="569">
          <cell r="F569" t="str">
            <v>う３４</v>
          </cell>
          <cell r="G569" t="str">
            <v>稙田優也</v>
          </cell>
          <cell r="H569" t="str">
            <v>うさぎとかめの集い</v>
          </cell>
          <cell r="I569" t="str">
            <v>男</v>
          </cell>
        </row>
        <row r="570">
          <cell r="F570" t="str">
            <v>う３５</v>
          </cell>
          <cell r="G570" t="str">
            <v>今井順子</v>
          </cell>
          <cell r="H570" t="str">
            <v>うさぎとかめの集い</v>
          </cell>
          <cell r="I570" t="str">
            <v>女</v>
          </cell>
        </row>
        <row r="571">
          <cell r="F571" t="str">
            <v>う３６</v>
          </cell>
          <cell r="G571" t="str">
            <v>植垣貴美子</v>
          </cell>
          <cell r="H571" t="str">
            <v>うさぎとかめの集い</v>
          </cell>
          <cell r="I571" t="str">
            <v>女</v>
          </cell>
        </row>
        <row r="572">
          <cell r="F572" t="str">
            <v>う３７</v>
          </cell>
          <cell r="G572" t="str">
            <v>叶丸利恵子</v>
          </cell>
          <cell r="H572" t="str">
            <v>うさぎとかめの集い</v>
          </cell>
          <cell r="I572" t="str">
            <v>女</v>
          </cell>
        </row>
        <row r="573">
          <cell r="F573" t="str">
            <v>う３８</v>
          </cell>
          <cell r="G573" t="str">
            <v>川崎悦子</v>
          </cell>
          <cell r="H573" t="str">
            <v>うさぎとかめの集い</v>
          </cell>
          <cell r="I573" t="str">
            <v>女</v>
          </cell>
        </row>
        <row r="574">
          <cell r="F574" t="str">
            <v>う３９</v>
          </cell>
          <cell r="G574" t="str">
            <v>古株淳子</v>
          </cell>
          <cell r="H574" t="str">
            <v>うさぎとかめの集い</v>
          </cell>
          <cell r="I574" t="str">
            <v>女</v>
          </cell>
        </row>
        <row r="575">
          <cell r="F575" t="str">
            <v>う４０</v>
          </cell>
          <cell r="G575" t="str">
            <v>仙波敬子</v>
          </cell>
          <cell r="H575" t="str">
            <v>うさぎとかめの集い</v>
          </cell>
          <cell r="I575" t="str">
            <v>女</v>
          </cell>
        </row>
        <row r="576">
          <cell r="F576" t="str">
            <v>う４１</v>
          </cell>
          <cell r="G576" t="str">
            <v>竹下光代</v>
          </cell>
          <cell r="H576" t="str">
            <v>うさぎとかめの集い</v>
          </cell>
          <cell r="I576" t="str">
            <v>女</v>
          </cell>
        </row>
        <row r="577">
          <cell r="F577" t="str">
            <v>う４２</v>
          </cell>
          <cell r="G577" t="str">
            <v>辻佳子</v>
          </cell>
          <cell r="H577" t="str">
            <v>うさぎとかめの集い</v>
          </cell>
          <cell r="I577" t="str">
            <v>女</v>
          </cell>
        </row>
        <row r="578">
          <cell r="F578" t="str">
            <v>う４３</v>
          </cell>
          <cell r="G578" t="str">
            <v>西崎友香</v>
          </cell>
          <cell r="H578" t="str">
            <v>うさぎとかめの集い</v>
          </cell>
          <cell r="I578" t="str">
            <v>女</v>
          </cell>
        </row>
        <row r="579">
          <cell r="F579" t="str">
            <v>う４４</v>
          </cell>
          <cell r="G579" t="str">
            <v>倍田優子</v>
          </cell>
          <cell r="H579" t="str">
            <v>うさぎとかめの集い</v>
          </cell>
          <cell r="I579" t="str">
            <v>女</v>
          </cell>
        </row>
        <row r="580">
          <cell r="F580" t="str">
            <v>う４５</v>
          </cell>
          <cell r="G580" t="str">
            <v>村井典子</v>
          </cell>
          <cell r="H580" t="str">
            <v>うさぎとかめの集い</v>
          </cell>
          <cell r="I580" t="str">
            <v>女</v>
          </cell>
        </row>
        <row r="581">
          <cell r="F581" t="str">
            <v>う４６</v>
          </cell>
          <cell r="G581" t="str">
            <v>矢野由美子</v>
          </cell>
          <cell r="H581" t="str">
            <v>うさぎとかめの集い</v>
          </cell>
          <cell r="I581" t="str">
            <v>女</v>
          </cell>
        </row>
        <row r="582">
          <cell r="F582" t="str">
            <v>う４７</v>
          </cell>
          <cell r="G582" t="str">
            <v>山田みほ</v>
          </cell>
          <cell r="H582" t="str">
            <v>うさぎとかめの集い</v>
          </cell>
          <cell r="I582" t="str">
            <v>女</v>
          </cell>
        </row>
        <row r="583">
          <cell r="F583" t="str">
            <v>う４８</v>
          </cell>
          <cell r="G583" t="str">
            <v>山脇慶子</v>
          </cell>
          <cell r="H583" t="str">
            <v>うさぎとかめの集い</v>
          </cell>
          <cell r="I583" t="str">
            <v>女</v>
          </cell>
        </row>
        <row r="584">
          <cell r="F584" t="str">
            <v>う４９</v>
          </cell>
          <cell r="G584" t="str">
            <v>竹下恭平</v>
          </cell>
          <cell r="H584" t="str">
            <v>うさぎとかめの集い</v>
          </cell>
          <cell r="I584" t="str">
            <v>男</v>
          </cell>
        </row>
        <row r="585">
          <cell r="F585" t="str">
            <v>う５０</v>
          </cell>
          <cell r="G585" t="str">
            <v>田中伸一</v>
          </cell>
          <cell r="H585" t="str">
            <v>うさぎとかめの集い</v>
          </cell>
          <cell r="I585" t="str">
            <v>男</v>
          </cell>
        </row>
        <row r="586">
          <cell r="F586" t="str">
            <v>う５１</v>
          </cell>
          <cell r="G586" t="str">
            <v>深田健太郎</v>
          </cell>
          <cell r="H586" t="str">
            <v>うさぎとかめの集い</v>
          </cell>
          <cell r="I586" t="str">
            <v>男</v>
          </cell>
        </row>
        <row r="587">
          <cell r="F587" t="str">
            <v>う５２</v>
          </cell>
          <cell r="G587" t="str">
            <v>石岡良典</v>
          </cell>
          <cell r="H587" t="str">
            <v>うさぎとかめの集い</v>
          </cell>
          <cell r="I587" t="str">
            <v>男</v>
          </cell>
        </row>
        <row r="588">
          <cell r="F588" t="str">
            <v>う５３</v>
          </cell>
          <cell r="G588" t="str">
            <v>北野智尋</v>
          </cell>
          <cell r="H588" t="str">
            <v>うさぎとかめの集い</v>
          </cell>
          <cell r="I588" t="str">
            <v>男</v>
          </cell>
        </row>
        <row r="589">
          <cell r="F589" t="str">
            <v>う５４</v>
          </cell>
          <cell r="G589" t="str">
            <v>本田建一</v>
          </cell>
          <cell r="H589" t="str">
            <v>うさぎとかめの集い</v>
          </cell>
          <cell r="I589" t="str">
            <v>男</v>
          </cell>
        </row>
        <row r="590">
          <cell r="F590" t="str">
            <v>う５５</v>
          </cell>
          <cell r="G590" t="str">
            <v>木森厚志</v>
          </cell>
          <cell r="H590" t="str">
            <v>うさぎとかめの集い</v>
          </cell>
          <cell r="I590" t="str">
            <v>男</v>
          </cell>
        </row>
        <row r="594">
          <cell r="G594" t="str">
            <v>東近江市民</v>
          </cell>
        </row>
        <row r="595">
          <cell r="G595">
            <v>91</v>
          </cell>
        </row>
        <row r="598">
          <cell r="G598" t="str">
            <v>東近江市　市民率</v>
          </cell>
        </row>
        <row r="600">
          <cell r="G600">
            <v>0.20088300220750552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iyazakid@sekisuijsuhi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EE184"/>
  <sheetViews>
    <sheetView zoomScaleSheetLayoutView="100" zoomScalePageLayoutView="0" workbookViewId="0" topLeftCell="A23">
      <selection activeCell="AI53" sqref="AI53:AI54"/>
    </sheetView>
  </sheetViews>
  <sheetFormatPr defaultColWidth="1.25" defaultRowHeight="7.5" customHeight="1"/>
  <cols>
    <col min="1" max="1" width="0.6171875" style="91" customWidth="1"/>
    <col min="2" max="2" width="0.5" style="91" hidden="1" customWidth="1"/>
    <col min="3" max="4" width="1.25" style="91" hidden="1" customWidth="1"/>
    <col min="5" max="5" width="2.875" style="91" hidden="1" customWidth="1"/>
    <col min="6" max="9" width="1.25" style="91" customWidth="1"/>
    <col min="10" max="10" width="4.50390625" style="91" customWidth="1"/>
    <col min="11" max="17" width="1.25" style="91" customWidth="1"/>
    <col min="18" max="18" width="0.875" style="91" customWidth="1"/>
    <col min="19" max="25" width="1.25" style="91" customWidth="1"/>
    <col min="26" max="26" width="0.2421875" style="91" customWidth="1"/>
    <col min="27" max="33" width="1.25" style="91" customWidth="1"/>
    <col min="34" max="34" width="0.37109375" style="91" customWidth="1"/>
    <col min="35" max="35" width="4.50390625" style="91" customWidth="1"/>
    <col min="36" max="42" width="1.25" style="91" customWidth="1"/>
    <col min="43" max="43" width="0.74609375" style="91" customWidth="1"/>
    <col min="44" max="44" width="2.875" style="91" hidden="1" customWidth="1"/>
    <col min="45" max="45" width="2.375" style="91" hidden="1" customWidth="1"/>
    <col min="46" max="46" width="1.25" style="91" hidden="1" customWidth="1"/>
    <col min="47" max="47" width="2.875" style="91" hidden="1" customWidth="1"/>
    <col min="48" max="51" width="1.25" style="91" customWidth="1"/>
    <col min="52" max="52" width="4.625" style="91" customWidth="1"/>
    <col min="53" max="59" width="1.25" style="91" customWidth="1"/>
    <col min="60" max="60" width="0.74609375" style="91" customWidth="1"/>
    <col min="61" max="66" width="1.25" style="91" customWidth="1"/>
    <col min="67" max="67" width="0.6171875" style="91" customWidth="1"/>
    <col min="68" max="74" width="1.25" style="91" customWidth="1"/>
    <col min="75" max="75" width="1.625" style="91" customWidth="1"/>
    <col min="76" max="76" width="0.2421875" style="91" customWidth="1"/>
    <col min="77" max="77" width="5.00390625" style="91" customWidth="1"/>
    <col min="78" max="16384" width="1.25" style="91" customWidth="1"/>
  </cols>
  <sheetData>
    <row r="1" ht="5.25" customHeight="1"/>
    <row r="2" spans="3:89" ht="5.25" customHeight="1">
      <c r="C2" s="378" t="s">
        <v>1466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  <c r="CG2" s="274"/>
      <c r="CH2" s="274"/>
      <c r="CI2" s="274"/>
      <c r="CJ2" s="274"/>
      <c r="CK2" s="274"/>
    </row>
    <row r="3" spans="3:89" ht="7.5" customHeight="1"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274"/>
      <c r="CH3" s="274"/>
      <c r="CI3" s="274"/>
      <c r="CJ3" s="274"/>
      <c r="CK3" s="274"/>
    </row>
    <row r="4" spans="3:89" ht="7.5" customHeight="1"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  <c r="CA4" s="378"/>
      <c r="CB4" s="378"/>
      <c r="CC4" s="378"/>
      <c r="CD4" s="378"/>
      <c r="CE4" s="378"/>
      <c r="CF4" s="378"/>
      <c r="CG4" s="274"/>
      <c r="CH4" s="274"/>
      <c r="CI4" s="274"/>
      <c r="CJ4" s="274"/>
      <c r="CK4" s="274"/>
    </row>
    <row r="5" spans="3:84" ht="7.5" customHeight="1">
      <c r="C5" s="373" t="s">
        <v>1558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89"/>
      <c r="AS5" s="373" t="s">
        <v>1560</v>
      </c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373"/>
      <c r="CD5" s="373"/>
      <c r="CE5" s="373"/>
      <c r="CF5" s="373"/>
    </row>
    <row r="6" spans="3:84" ht="7.5" customHeight="1" thickBot="1"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89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</row>
    <row r="7" spans="1:84" ht="7.5" customHeight="1">
      <c r="A7" s="92"/>
      <c r="B7" s="92"/>
      <c r="C7" s="379" t="s">
        <v>6</v>
      </c>
      <c r="D7" s="373"/>
      <c r="E7" s="373"/>
      <c r="F7" s="373"/>
      <c r="G7" s="373"/>
      <c r="H7" s="373"/>
      <c r="I7" s="373"/>
      <c r="J7" s="373"/>
      <c r="K7" s="382" t="str">
        <f>F11</f>
        <v>久保侑暉</v>
      </c>
      <c r="L7" s="383"/>
      <c r="M7" s="383"/>
      <c r="N7" s="383"/>
      <c r="O7" s="383"/>
      <c r="P7" s="383"/>
      <c r="Q7" s="383"/>
      <c r="R7" s="384"/>
      <c r="S7" s="385" t="str">
        <f>F15</f>
        <v>石垣健司</v>
      </c>
      <c r="T7" s="373"/>
      <c r="U7" s="373"/>
      <c r="V7" s="373"/>
      <c r="W7" s="373"/>
      <c r="X7" s="373"/>
      <c r="Y7" s="373"/>
      <c r="Z7" s="373"/>
      <c r="AA7" s="382" t="str">
        <f>F19</f>
        <v>窪田和也</v>
      </c>
      <c r="AB7" s="383"/>
      <c r="AC7" s="383"/>
      <c r="AD7" s="383"/>
      <c r="AE7" s="383"/>
      <c r="AF7" s="383"/>
      <c r="AG7" s="383"/>
      <c r="AH7" s="387"/>
      <c r="AI7" s="389">
        <f>IF(AI13&lt;&gt;"","取得","")</f>
      </c>
      <c r="AJ7" s="98"/>
      <c r="AK7" s="383" t="s">
        <v>7</v>
      </c>
      <c r="AL7" s="383"/>
      <c r="AM7" s="383"/>
      <c r="AN7" s="383"/>
      <c r="AO7" s="383"/>
      <c r="AP7" s="383"/>
      <c r="AQ7" s="152"/>
      <c r="AR7" s="92"/>
      <c r="AS7" s="379" t="s">
        <v>22</v>
      </c>
      <c r="AT7" s="373"/>
      <c r="AU7" s="373"/>
      <c r="AV7" s="373"/>
      <c r="AW7" s="373"/>
      <c r="AX7" s="373"/>
      <c r="AY7" s="373"/>
      <c r="AZ7" s="373"/>
      <c r="BA7" s="382" t="str">
        <f>AV11</f>
        <v>西嶌達也</v>
      </c>
      <c r="BB7" s="383"/>
      <c r="BC7" s="383"/>
      <c r="BD7" s="383"/>
      <c r="BE7" s="383"/>
      <c r="BF7" s="383"/>
      <c r="BG7" s="383"/>
      <c r="BH7" s="384"/>
      <c r="BI7" s="385" t="str">
        <f>AV15</f>
        <v>田内孝宜</v>
      </c>
      <c r="BJ7" s="373"/>
      <c r="BK7" s="373"/>
      <c r="BL7" s="373"/>
      <c r="BM7" s="373"/>
      <c r="BN7" s="373"/>
      <c r="BO7" s="373"/>
      <c r="BP7" s="373"/>
      <c r="BQ7" s="382" t="str">
        <f>AV19</f>
        <v>北村　健</v>
      </c>
      <c r="BR7" s="383"/>
      <c r="BS7" s="383"/>
      <c r="BT7" s="383"/>
      <c r="BU7" s="383"/>
      <c r="BV7" s="383"/>
      <c r="BW7" s="383"/>
      <c r="BX7" s="387"/>
      <c r="BY7" s="389">
        <f>IF(BY13&lt;&gt;"","取得","")</f>
      </c>
      <c r="BZ7" s="98"/>
      <c r="CA7" s="383" t="s">
        <v>7</v>
      </c>
      <c r="CB7" s="383"/>
      <c r="CC7" s="383"/>
      <c r="CD7" s="383"/>
      <c r="CE7" s="383"/>
      <c r="CF7" s="391"/>
    </row>
    <row r="8" spans="1:84" ht="7.5" customHeight="1">
      <c r="A8" s="92"/>
      <c r="C8" s="379"/>
      <c r="D8" s="373"/>
      <c r="E8" s="373"/>
      <c r="F8" s="373"/>
      <c r="G8" s="373"/>
      <c r="H8" s="373"/>
      <c r="I8" s="373"/>
      <c r="J8" s="373"/>
      <c r="K8" s="385"/>
      <c r="L8" s="373"/>
      <c r="M8" s="373"/>
      <c r="N8" s="373"/>
      <c r="O8" s="373"/>
      <c r="P8" s="373"/>
      <c r="Q8" s="373"/>
      <c r="R8" s="386"/>
      <c r="S8" s="385"/>
      <c r="T8" s="373"/>
      <c r="U8" s="373"/>
      <c r="V8" s="373"/>
      <c r="W8" s="373"/>
      <c r="X8" s="373"/>
      <c r="Y8" s="373"/>
      <c r="Z8" s="373"/>
      <c r="AA8" s="385"/>
      <c r="AB8" s="373"/>
      <c r="AC8" s="373"/>
      <c r="AD8" s="373"/>
      <c r="AE8" s="373"/>
      <c r="AF8" s="373"/>
      <c r="AG8" s="373"/>
      <c r="AH8" s="388"/>
      <c r="AI8" s="390"/>
      <c r="AK8" s="373"/>
      <c r="AL8" s="373"/>
      <c r="AM8" s="373"/>
      <c r="AN8" s="373"/>
      <c r="AO8" s="373"/>
      <c r="AP8" s="373"/>
      <c r="AQ8" s="152"/>
      <c r="AS8" s="379"/>
      <c r="AT8" s="373"/>
      <c r="AU8" s="373"/>
      <c r="AV8" s="373"/>
      <c r="AW8" s="373"/>
      <c r="AX8" s="373"/>
      <c r="AY8" s="373"/>
      <c r="AZ8" s="373"/>
      <c r="BA8" s="385"/>
      <c r="BB8" s="373"/>
      <c r="BC8" s="373"/>
      <c r="BD8" s="373"/>
      <c r="BE8" s="373"/>
      <c r="BF8" s="373"/>
      <c r="BG8" s="373"/>
      <c r="BH8" s="386"/>
      <c r="BI8" s="385"/>
      <c r="BJ8" s="373"/>
      <c r="BK8" s="373"/>
      <c r="BL8" s="373"/>
      <c r="BM8" s="373"/>
      <c r="BN8" s="373"/>
      <c r="BO8" s="373"/>
      <c r="BP8" s="373"/>
      <c r="BQ8" s="385"/>
      <c r="BR8" s="373"/>
      <c r="BS8" s="373"/>
      <c r="BT8" s="373"/>
      <c r="BU8" s="373"/>
      <c r="BV8" s="373"/>
      <c r="BW8" s="373"/>
      <c r="BX8" s="388"/>
      <c r="BY8" s="390"/>
      <c r="CA8" s="373"/>
      <c r="CB8" s="373"/>
      <c r="CC8" s="373"/>
      <c r="CD8" s="373"/>
      <c r="CE8" s="373"/>
      <c r="CF8" s="392"/>
    </row>
    <row r="9" spans="1:84" ht="7.5" customHeight="1">
      <c r="A9" s="92"/>
      <c r="C9" s="379"/>
      <c r="D9" s="373"/>
      <c r="E9" s="373"/>
      <c r="F9" s="373"/>
      <c r="G9" s="373"/>
      <c r="H9" s="373"/>
      <c r="I9" s="373"/>
      <c r="J9" s="373"/>
      <c r="K9" s="385" t="str">
        <f>F13</f>
        <v>東近江グリフィンズ</v>
      </c>
      <c r="L9" s="373"/>
      <c r="M9" s="373"/>
      <c r="N9" s="373"/>
      <c r="O9" s="373"/>
      <c r="P9" s="373"/>
      <c r="Q9" s="373"/>
      <c r="R9" s="386"/>
      <c r="S9" s="385" t="str">
        <f>F17</f>
        <v>一般</v>
      </c>
      <c r="T9" s="373"/>
      <c r="U9" s="373"/>
      <c r="V9" s="373"/>
      <c r="W9" s="373"/>
      <c r="X9" s="373"/>
      <c r="Y9" s="373"/>
      <c r="Z9" s="373"/>
      <c r="AA9" s="385" t="str">
        <f>F21</f>
        <v>一般</v>
      </c>
      <c r="AB9" s="373"/>
      <c r="AC9" s="373"/>
      <c r="AD9" s="373"/>
      <c r="AE9" s="373"/>
      <c r="AF9" s="373"/>
      <c r="AG9" s="373"/>
      <c r="AH9" s="386"/>
      <c r="AI9" s="390">
        <f>IF(AI13&lt;&gt;"","ゲーム率","")</f>
      </c>
      <c r="AJ9" s="373"/>
      <c r="AK9" s="373" t="s">
        <v>8</v>
      </c>
      <c r="AL9" s="373"/>
      <c r="AM9" s="373"/>
      <c r="AN9" s="373"/>
      <c r="AO9" s="373"/>
      <c r="AP9" s="373"/>
      <c r="AQ9" s="152"/>
      <c r="AS9" s="379"/>
      <c r="AT9" s="373"/>
      <c r="AU9" s="373"/>
      <c r="AV9" s="373"/>
      <c r="AW9" s="373"/>
      <c r="AX9" s="373"/>
      <c r="AY9" s="373"/>
      <c r="AZ9" s="373"/>
      <c r="BA9" s="385" t="str">
        <f>AV13</f>
        <v>TDC</v>
      </c>
      <c r="BB9" s="373"/>
      <c r="BC9" s="373"/>
      <c r="BD9" s="373"/>
      <c r="BE9" s="373"/>
      <c r="BF9" s="373"/>
      <c r="BG9" s="373"/>
      <c r="BH9" s="386"/>
      <c r="BI9" s="385" t="str">
        <f>AV17</f>
        <v>一般</v>
      </c>
      <c r="BJ9" s="373"/>
      <c r="BK9" s="373"/>
      <c r="BL9" s="373"/>
      <c r="BM9" s="373"/>
      <c r="BN9" s="373"/>
      <c r="BO9" s="373"/>
      <c r="BP9" s="373"/>
      <c r="BQ9" s="385" t="str">
        <f>AV21</f>
        <v>東近江グリフィンズ</v>
      </c>
      <c r="BR9" s="373"/>
      <c r="BS9" s="373"/>
      <c r="BT9" s="373"/>
      <c r="BU9" s="373"/>
      <c r="BV9" s="373"/>
      <c r="BW9" s="373"/>
      <c r="BX9" s="386"/>
      <c r="BY9" s="390">
        <f>IF(BY13&lt;&gt;"","ゲーム率","")</f>
      </c>
      <c r="BZ9" s="373"/>
      <c r="CA9" s="373" t="s">
        <v>8</v>
      </c>
      <c r="CB9" s="373"/>
      <c r="CC9" s="373"/>
      <c r="CD9" s="373"/>
      <c r="CE9" s="373"/>
      <c r="CF9" s="392"/>
    </row>
    <row r="10" spans="1:84" ht="7.5" customHeight="1">
      <c r="A10" s="92"/>
      <c r="C10" s="380"/>
      <c r="D10" s="381"/>
      <c r="E10" s="381"/>
      <c r="F10" s="381"/>
      <c r="G10" s="381"/>
      <c r="H10" s="381"/>
      <c r="I10" s="381"/>
      <c r="J10" s="381"/>
      <c r="K10" s="393"/>
      <c r="L10" s="381"/>
      <c r="M10" s="381"/>
      <c r="N10" s="381"/>
      <c r="O10" s="381"/>
      <c r="P10" s="381"/>
      <c r="Q10" s="381"/>
      <c r="R10" s="394"/>
      <c r="S10" s="393"/>
      <c r="T10" s="381"/>
      <c r="U10" s="381"/>
      <c r="V10" s="381"/>
      <c r="W10" s="381"/>
      <c r="X10" s="381"/>
      <c r="Y10" s="381"/>
      <c r="Z10" s="381"/>
      <c r="AA10" s="393"/>
      <c r="AB10" s="381"/>
      <c r="AC10" s="381"/>
      <c r="AD10" s="381"/>
      <c r="AE10" s="381"/>
      <c r="AF10" s="381"/>
      <c r="AG10" s="381"/>
      <c r="AH10" s="394"/>
      <c r="AI10" s="395"/>
      <c r="AJ10" s="381"/>
      <c r="AK10" s="381"/>
      <c r="AL10" s="381"/>
      <c r="AM10" s="381"/>
      <c r="AN10" s="381"/>
      <c r="AO10" s="381"/>
      <c r="AP10" s="381"/>
      <c r="AQ10" s="152"/>
      <c r="AS10" s="380"/>
      <c r="AT10" s="381"/>
      <c r="AU10" s="381"/>
      <c r="AV10" s="381"/>
      <c r="AW10" s="381"/>
      <c r="AX10" s="381"/>
      <c r="AY10" s="381"/>
      <c r="AZ10" s="381"/>
      <c r="BA10" s="393"/>
      <c r="BB10" s="381"/>
      <c r="BC10" s="381"/>
      <c r="BD10" s="381"/>
      <c r="BE10" s="381"/>
      <c r="BF10" s="381"/>
      <c r="BG10" s="381"/>
      <c r="BH10" s="394"/>
      <c r="BI10" s="393"/>
      <c r="BJ10" s="381"/>
      <c r="BK10" s="381"/>
      <c r="BL10" s="381"/>
      <c r="BM10" s="381"/>
      <c r="BN10" s="381"/>
      <c r="BO10" s="381"/>
      <c r="BP10" s="381"/>
      <c r="BQ10" s="393"/>
      <c r="BR10" s="381"/>
      <c r="BS10" s="381"/>
      <c r="BT10" s="381"/>
      <c r="BU10" s="381"/>
      <c r="BV10" s="381"/>
      <c r="BW10" s="381"/>
      <c r="BX10" s="394"/>
      <c r="BY10" s="395"/>
      <c r="BZ10" s="381"/>
      <c r="CA10" s="381"/>
      <c r="CB10" s="381"/>
      <c r="CC10" s="381"/>
      <c r="CD10" s="381"/>
      <c r="CE10" s="381"/>
      <c r="CF10" s="396"/>
    </row>
    <row r="11" spans="1:84" s="89" customFormat="1" ht="7.5" customHeight="1">
      <c r="A11" s="95"/>
      <c r="B11" s="397">
        <f>AM13</f>
        <v>1</v>
      </c>
      <c r="C11" s="398" t="s">
        <v>1415</v>
      </c>
      <c r="D11" s="399"/>
      <c r="E11" s="399"/>
      <c r="F11" s="400" t="str">
        <f>IF(C11="ここに","",VLOOKUP(C11,'登録ナンバー'!$F$1:$I$616,2,0))</f>
        <v>久保侑暉</v>
      </c>
      <c r="G11" s="400"/>
      <c r="H11" s="400"/>
      <c r="I11" s="400"/>
      <c r="J11" s="400"/>
      <c r="K11" s="402">
        <f>IF(S11="","丸付き数字は試合順番","")</f>
      </c>
      <c r="L11" s="403"/>
      <c r="M11" s="403"/>
      <c r="N11" s="403"/>
      <c r="O11" s="403"/>
      <c r="P11" s="403"/>
      <c r="Q11" s="403"/>
      <c r="R11" s="404"/>
      <c r="S11" s="411" t="s">
        <v>1570</v>
      </c>
      <c r="T11" s="412"/>
      <c r="U11" s="412"/>
      <c r="V11" s="412" t="s">
        <v>10</v>
      </c>
      <c r="W11" s="412">
        <v>0</v>
      </c>
      <c r="X11" s="412"/>
      <c r="Y11" s="412"/>
      <c r="Z11" s="415"/>
      <c r="AA11" s="411" t="s">
        <v>1579</v>
      </c>
      <c r="AB11" s="412"/>
      <c r="AC11" s="412"/>
      <c r="AD11" s="412" t="s">
        <v>10</v>
      </c>
      <c r="AE11" s="412">
        <v>4</v>
      </c>
      <c r="AF11" s="412"/>
      <c r="AG11" s="412"/>
      <c r="AH11" s="415"/>
      <c r="AI11" s="417">
        <f>IF(COUNTIF(AJ11:AL21,1)=2,"直接対決","")</f>
      </c>
      <c r="AJ11" s="419">
        <f>COUNTIF(K11:AH12,"⑥")+COUNTIF(K11:AH12,"⑦")</f>
        <v>2</v>
      </c>
      <c r="AK11" s="419"/>
      <c r="AL11" s="419"/>
      <c r="AM11" s="421">
        <f>IF(S11="","",2-AJ11)</f>
        <v>0</v>
      </c>
      <c r="AN11" s="421"/>
      <c r="AO11" s="421"/>
      <c r="AP11" s="421"/>
      <c r="AQ11" s="225"/>
      <c r="AR11" s="397">
        <f>CC13</f>
        <v>1</v>
      </c>
      <c r="AS11" s="398" t="s">
        <v>1423</v>
      </c>
      <c r="AT11" s="399"/>
      <c r="AU11" s="399"/>
      <c r="AV11" s="400" t="str">
        <f>IF(AS11="ここに","",VLOOKUP(AS11,'[1]登録ナンバー'!$F$1:$I$616,2,0))</f>
        <v>西嶌達也</v>
      </c>
      <c r="AW11" s="400"/>
      <c r="AX11" s="400"/>
      <c r="AY11" s="400"/>
      <c r="AZ11" s="400"/>
      <c r="BA11" s="402">
        <f>IF(BI11="","丸付き数字は試合順番","")</f>
      </c>
      <c r="BB11" s="403"/>
      <c r="BC11" s="403"/>
      <c r="BD11" s="403"/>
      <c r="BE11" s="403"/>
      <c r="BF11" s="403"/>
      <c r="BG11" s="403"/>
      <c r="BH11" s="404"/>
      <c r="BI11" s="411" t="s">
        <v>1570</v>
      </c>
      <c r="BJ11" s="412"/>
      <c r="BK11" s="412"/>
      <c r="BL11" s="412" t="s">
        <v>10</v>
      </c>
      <c r="BM11" s="412">
        <v>4</v>
      </c>
      <c r="BN11" s="412"/>
      <c r="BO11" s="412"/>
      <c r="BP11" s="415"/>
      <c r="BQ11" s="411" t="s">
        <v>1568</v>
      </c>
      <c r="BR11" s="412"/>
      <c r="BS11" s="412"/>
      <c r="BT11" s="412" t="s">
        <v>10</v>
      </c>
      <c r="BU11" s="412">
        <v>4</v>
      </c>
      <c r="BV11" s="412"/>
      <c r="BW11" s="412"/>
      <c r="BX11" s="415"/>
      <c r="BY11" s="417">
        <f>IF(COUNTIF(BZ11:CB21,1)=2,"直接対決","")</f>
      </c>
      <c r="BZ11" s="419">
        <f>COUNTIF(BA11:BX12,"⑥")+COUNTIF(BA11:BX12,"⑦")</f>
        <v>2</v>
      </c>
      <c r="CA11" s="419"/>
      <c r="CB11" s="419"/>
      <c r="CC11" s="421">
        <f>IF(BI11="","",2-BZ11)</f>
        <v>0</v>
      </c>
      <c r="CD11" s="421"/>
      <c r="CE11" s="421"/>
      <c r="CF11" s="423"/>
    </row>
    <row r="12" spans="1:84" s="89" customFormat="1" ht="7.5" customHeight="1">
      <c r="A12" s="95"/>
      <c r="B12" s="397"/>
      <c r="C12" s="379"/>
      <c r="D12" s="373"/>
      <c r="E12" s="373"/>
      <c r="F12" s="401"/>
      <c r="G12" s="401"/>
      <c r="H12" s="401"/>
      <c r="I12" s="401"/>
      <c r="J12" s="401"/>
      <c r="K12" s="405"/>
      <c r="L12" s="406"/>
      <c r="M12" s="406"/>
      <c r="N12" s="406"/>
      <c r="O12" s="406"/>
      <c r="P12" s="406"/>
      <c r="Q12" s="406"/>
      <c r="R12" s="407"/>
      <c r="S12" s="413"/>
      <c r="T12" s="414"/>
      <c r="U12" s="414"/>
      <c r="V12" s="414"/>
      <c r="W12" s="414"/>
      <c r="X12" s="414"/>
      <c r="Y12" s="414"/>
      <c r="Z12" s="416"/>
      <c r="AA12" s="413"/>
      <c r="AB12" s="414"/>
      <c r="AC12" s="414"/>
      <c r="AD12" s="414"/>
      <c r="AE12" s="414"/>
      <c r="AF12" s="414"/>
      <c r="AG12" s="414"/>
      <c r="AH12" s="416"/>
      <c r="AI12" s="418"/>
      <c r="AJ12" s="420"/>
      <c r="AK12" s="420"/>
      <c r="AL12" s="420"/>
      <c r="AM12" s="422"/>
      <c r="AN12" s="422"/>
      <c r="AO12" s="422"/>
      <c r="AP12" s="422"/>
      <c r="AQ12" s="225"/>
      <c r="AR12" s="397"/>
      <c r="AS12" s="379"/>
      <c r="AT12" s="373"/>
      <c r="AU12" s="373"/>
      <c r="AV12" s="401"/>
      <c r="AW12" s="401"/>
      <c r="AX12" s="401"/>
      <c r="AY12" s="401"/>
      <c r="AZ12" s="401"/>
      <c r="BA12" s="405"/>
      <c r="BB12" s="406"/>
      <c r="BC12" s="406"/>
      <c r="BD12" s="406"/>
      <c r="BE12" s="406"/>
      <c r="BF12" s="406"/>
      <c r="BG12" s="406"/>
      <c r="BH12" s="407"/>
      <c r="BI12" s="413"/>
      <c r="BJ12" s="414"/>
      <c r="BK12" s="414"/>
      <c r="BL12" s="414"/>
      <c r="BM12" s="414"/>
      <c r="BN12" s="414"/>
      <c r="BO12" s="414"/>
      <c r="BP12" s="416"/>
      <c r="BQ12" s="413"/>
      <c r="BR12" s="414"/>
      <c r="BS12" s="414"/>
      <c r="BT12" s="414"/>
      <c r="BU12" s="414"/>
      <c r="BV12" s="414"/>
      <c r="BW12" s="414"/>
      <c r="BX12" s="416"/>
      <c r="BY12" s="418"/>
      <c r="BZ12" s="420"/>
      <c r="CA12" s="420"/>
      <c r="CB12" s="420"/>
      <c r="CC12" s="422"/>
      <c r="CD12" s="422"/>
      <c r="CE12" s="422"/>
      <c r="CF12" s="424"/>
    </row>
    <row r="13" spans="1:84" ht="18.75" customHeight="1">
      <c r="A13" s="92"/>
      <c r="C13" s="379" t="s">
        <v>11</v>
      </c>
      <c r="D13" s="373"/>
      <c r="E13" s="373"/>
      <c r="F13" s="401" t="str">
        <f>IF(C11="ここに","",VLOOKUP(C11,'登録ナンバー'!$F$4:$I$616,3,0))</f>
        <v>東近江グリフィンズ</v>
      </c>
      <c r="G13" s="401"/>
      <c r="H13" s="401"/>
      <c r="I13" s="401"/>
      <c r="J13" s="401"/>
      <c r="K13" s="405"/>
      <c r="L13" s="406"/>
      <c r="M13" s="406"/>
      <c r="N13" s="406"/>
      <c r="O13" s="406"/>
      <c r="P13" s="406"/>
      <c r="Q13" s="406"/>
      <c r="R13" s="407"/>
      <c r="S13" s="413"/>
      <c r="T13" s="414"/>
      <c r="U13" s="414"/>
      <c r="V13" s="414"/>
      <c r="W13" s="414"/>
      <c r="X13" s="414"/>
      <c r="Y13" s="414"/>
      <c r="Z13" s="416"/>
      <c r="AA13" s="413"/>
      <c r="AB13" s="414"/>
      <c r="AC13" s="414"/>
      <c r="AD13" s="414"/>
      <c r="AE13" s="414"/>
      <c r="AF13" s="414"/>
      <c r="AG13" s="414"/>
      <c r="AH13" s="416"/>
      <c r="AI13" s="425">
        <f>IF(OR(COUNTIF(AJ11:AL21,2)=3,COUNTIF(AJ11:AL21,1)=3),(S14+AA14)/(S14+AA14+W11+AE11),"")</f>
      </c>
      <c r="AJ13" s="427"/>
      <c r="AK13" s="427"/>
      <c r="AL13" s="427"/>
      <c r="AM13" s="429">
        <f>IF(AI13&lt;&gt;"",RANK(AI13,AI13:AI21),RANK(AJ11,AJ11:AL21))</f>
        <v>1</v>
      </c>
      <c r="AN13" s="429"/>
      <c r="AO13" s="429"/>
      <c r="AP13" s="429"/>
      <c r="AQ13" s="226"/>
      <c r="AS13" s="379" t="s">
        <v>11</v>
      </c>
      <c r="AT13" s="373"/>
      <c r="AU13" s="373"/>
      <c r="AV13" s="401" t="str">
        <f>IF(AS11="ここに","",VLOOKUP(AS11,'[1]登録ナンバー'!$F$4:$I$616,3,0))</f>
        <v>TDC</v>
      </c>
      <c r="AW13" s="401"/>
      <c r="AX13" s="401"/>
      <c r="AY13" s="401"/>
      <c r="AZ13" s="401"/>
      <c r="BA13" s="405"/>
      <c r="BB13" s="406"/>
      <c r="BC13" s="406"/>
      <c r="BD13" s="406"/>
      <c r="BE13" s="406"/>
      <c r="BF13" s="406"/>
      <c r="BG13" s="406"/>
      <c r="BH13" s="407"/>
      <c r="BI13" s="413"/>
      <c r="BJ13" s="414"/>
      <c r="BK13" s="414"/>
      <c r="BL13" s="414"/>
      <c r="BM13" s="414"/>
      <c r="BN13" s="414"/>
      <c r="BO13" s="414"/>
      <c r="BP13" s="416"/>
      <c r="BQ13" s="413"/>
      <c r="BR13" s="414"/>
      <c r="BS13" s="414"/>
      <c r="BT13" s="414"/>
      <c r="BU13" s="414"/>
      <c r="BV13" s="414"/>
      <c r="BW13" s="414"/>
      <c r="BX13" s="416"/>
      <c r="BY13" s="425">
        <f>IF(OR(COUNTIF(BZ11:CB21,2)=3,COUNTIF(BZ11:CB21,1)=3),(BI14+BQ14)/(BI14+BQ14+BM11+BU11),"")</f>
      </c>
      <c r="BZ13" s="427"/>
      <c r="CA13" s="427"/>
      <c r="CB13" s="427"/>
      <c r="CC13" s="429">
        <f>IF(BY13&lt;&gt;"",RANK(BY13,BY13:BY21),RANK(BZ11,BZ11:CB21))</f>
        <v>1</v>
      </c>
      <c r="CD13" s="429"/>
      <c r="CE13" s="429"/>
      <c r="CF13" s="431"/>
    </row>
    <row r="14" spans="1:84" ht="3.75" customHeight="1" hidden="1">
      <c r="A14" s="92"/>
      <c r="C14" s="379"/>
      <c r="D14" s="373"/>
      <c r="E14" s="373"/>
      <c r="F14" s="281"/>
      <c r="G14" s="281"/>
      <c r="H14" s="281"/>
      <c r="I14" s="281"/>
      <c r="J14" s="281"/>
      <c r="K14" s="408"/>
      <c r="L14" s="409"/>
      <c r="M14" s="409"/>
      <c r="N14" s="409"/>
      <c r="O14" s="409"/>
      <c r="P14" s="409"/>
      <c r="Q14" s="409"/>
      <c r="R14" s="410"/>
      <c r="S14" s="282" t="str">
        <f>IF(S11="⑦","7",IF(S11="⑥","6",S11))</f>
        <v>6</v>
      </c>
      <c r="T14" s="283"/>
      <c r="U14" s="283"/>
      <c r="V14" s="283"/>
      <c r="W14" s="283"/>
      <c r="X14" s="283"/>
      <c r="Y14" s="283"/>
      <c r="Z14" s="283"/>
      <c r="AA14" s="282" t="str">
        <f>IF(AA11="⑦","7",IF(AA11="⑥","6",AA11))</f>
        <v>6</v>
      </c>
      <c r="AB14" s="283"/>
      <c r="AC14" s="283"/>
      <c r="AD14" s="283"/>
      <c r="AE14" s="283"/>
      <c r="AF14" s="283"/>
      <c r="AG14" s="283"/>
      <c r="AH14" s="284"/>
      <c r="AI14" s="426"/>
      <c r="AJ14" s="428"/>
      <c r="AK14" s="428"/>
      <c r="AL14" s="428"/>
      <c r="AM14" s="430"/>
      <c r="AN14" s="430"/>
      <c r="AO14" s="430"/>
      <c r="AP14" s="430"/>
      <c r="AQ14" s="226"/>
      <c r="AS14" s="379"/>
      <c r="AT14" s="373"/>
      <c r="AU14" s="373"/>
      <c r="AV14" s="281"/>
      <c r="AW14" s="281"/>
      <c r="AX14" s="281"/>
      <c r="AY14" s="281"/>
      <c r="AZ14" s="281"/>
      <c r="BA14" s="408"/>
      <c r="BB14" s="409"/>
      <c r="BC14" s="409"/>
      <c r="BD14" s="409"/>
      <c r="BE14" s="409"/>
      <c r="BF14" s="409"/>
      <c r="BG14" s="409"/>
      <c r="BH14" s="410"/>
      <c r="BI14" s="282" t="str">
        <f>IF(BI11="⑦","7",IF(BI11="⑥","6",BI11))</f>
        <v>6</v>
      </c>
      <c r="BJ14" s="283"/>
      <c r="BK14" s="283"/>
      <c r="BL14" s="283"/>
      <c r="BM14" s="283"/>
      <c r="BN14" s="283"/>
      <c r="BO14" s="283"/>
      <c r="BP14" s="283"/>
      <c r="BQ14" s="282" t="str">
        <f>IF(BQ11="⑦","7",IF(BQ11="⑥","6",BQ11))</f>
        <v>6</v>
      </c>
      <c r="BR14" s="283"/>
      <c r="BS14" s="283"/>
      <c r="BT14" s="283"/>
      <c r="BU14" s="283"/>
      <c r="BV14" s="283"/>
      <c r="BW14" s="283"/>
      <c r="BX14" s="284"/>
      <c r="BY14" s="426"/>
      <c r="BZ14" s="428"/>
      <c r="CA14" s="428"/>
      <c r="CB14" s="428"/>
      <c r="CC14" s="430"/>
      <c r="CD14" s="430"/>
      <c r="CE14" s="430"/>
      <c r="CF14" s="432"/>
    </row>
    <row r="15" spans="1:84" ht="7.5" customHeight="1">
      <c r="A15" s="92"/>
      <c r="B15" s="397">
        <f>AM17</f>
        <v>3</v>
      </c>
      <c r="C15" s="398" t="s">
        <v>9</v>
      </c>
      <c r="D15" s="399"/>
      <c r="E15" s="399"/>
      <c r="F15" s="399" t="s">
        <v>1430</v>
      </c>
      <c r="G15" s="399"/>
      <c r="H15" s="399"/>
      <c r="I15" s="399"/>
      <c r="J15" s="399"/>
      <c r="K15" s="433">
        <f>IF(S11="","",IF(AND(W11=6,S11&lt;&gt;"⑦"),"⑥",IF(W11=7,"⑦",W11)))</f>
        <v>0</v>
      </c>
      <c r="L15" s="399"/>
      <c r="M15" s="399"/>
      <c r="N15" s="399" t="s">
        <v>10</v>
      </c>
      <c r="O15" s="399">
        <f>IF(S11="","",IF(S11="⑥",6,IF(S11="⑦",7,S11)))</f>
        <v>6</v>
      </c>
      <c r="P15" s="399"/>
      <c r="Q15" s="399"/>
      <c r="R15" s="434"/>
      <c r="S15" s="435"/>
      <c r="T15" s="436"/>
      <c r="U15" s="436"/>
      <c r="V15" s="436"/>
      <c r="W15" s="436"/>
      <c r="X15" s="436"/>
      <c r="Y15" s="436"/>
      <c r="Z15" s="436"/>
      <c r="AA15" s="441">
        <v>0</v>
      </c>
      <c r="AB15" s="442"/>
      <c r="AC15" s="442"/>
      <c r="AD15" s="442" t="s">
        <v>10</v>
      </c>
      <c r="AE15" s="442">
        <v>6</v>
      </c>
      <c r="AF15" s="442"/>
      <c r="AG15" s="442"/>
      <c r="AH15" s="445"/>
      <c r="AI15" s="449">
        <f>IF(COUNTIF(AJ11:AL21,1)=2,"直接対決","")</f>
      </c>
      <c r="AJ15" s="451">
        <f>COUNTIF(K15:AH16,"⑥")+COUNTIF(K15:AH16,"⑦")</f>
        <v>0</v>
      </c>
      <c r="AK15" s="451"/>
      <c r="AL15" s="451"/>
      <c r="AM15" s="453">
        <f>IF(S11="","",2-AJ15)</f>
        <v>2</v>
      </c>
      <c r="AN15" s="453"/>
      <c r="AO15" s="453"/>
      <c r="AP15" s="453"/>
      <c r="AQ15" s="225"/>
      <c r="AR15" s="397">
        <f>CC17</f>
        <v>3</v>
      </c>
      <c r="AS15" s="398" t="s">
        <v>1548</v>
      </c>
      <c r="AT15" s="399"/>
      <c r="AU15" s="399"/>
      <c r="AV15" s="399" t="s">
        <v>1432</v>
      </c>
      <c r="AW15" s="399"/>
      <c r="AX15" s="399"/>
      <c r="AY15" s="399"/>
      <c r="AZ15" s="399"/>
      <c r="BA15" s="433">
        <f>IF(BI11="","",IF(AND(BM11=6,BI11&lt;&gt;"⑦"),"⑥",IF(BM11=7,"⑦",BM11)))</f>
        <v>4</v>
      </c>
      <c r="BB15" s="399"/>
      <c r="BC15" s="399"/>
      <c r="BD15" s="399" t="s">
        <v>10</v>
      </c>
      <c r="BE15" s="399">
        <f>IF(BI11="","",IF(BI11="⑥",6,IF(BI11="⑦",7,BI11)))</f>
        <v>6</v>
      </c>
      <c r="BF15" s="399"/>
      <c r="BG15" s="399"/>
      <c r="BH15" s="434"/>
      <c r="BI15" s="435"/>
      <c r="BJ15" s="436"/>
      <c r="BK15" s="436"/>
      <c r="BL15" s="436"/>
      <c r="BM15" s="436"/>
      <c r="BN15" s="436"/>
      <c r="BO15" s="436"/>
      <c r="BP15" s="436"/>
      <c r="BQ15" s="441">
        <v>0</v>
      </c>
      <c r="BR15" s="442"/>
      <c r="BS15" s="442"/>
      <c r="BT15" s="442" t="s">
        <v>10</v>
      </c>
      <c r="BU15" s="442">
        <v>6</v>
      </c>
      <c r="BV15" s="442"/>
      <c r="BW15" s="442"/>
      <c r="BX15" s="445"/>
      <c r="BY15" s="449">
        <f>IF(COUNTIF(BZ11:CB21,1)=2,"直接対決","")</f>
      </c>
      <c r="BZ15" s="451">
        <f>COUNTIF(BA15:BX16,"⑥")+COUNTIF(BA15:BX16,"⑦")</f>
        <v>0</v>
      </c>
      <c r="CA15" s="451"/>
      <c r="CB15" s="451"/>
      <c r="CC15" s="453">
        <f>IF(BI11="","",2-BZ15)</f>
        <v>2</v>
      </c>
      <c r="CD15" s="453"/>
      <c r="CE15" s="453"/>
      <c r="CF15" s="455"/>
    </row>
    <row r="16" spans="1:84" ht="7.5" customHeight="1">
      <c r="A16" s="92"/>
      <c r="B16" s="397"/>
      <c r="C16" s="379"/>
      <c r="D16" s="373"/>
      <c r="E16" s="373"/>
      <c r="F16" s="373"/>
      <c r="G16" s="373"/>
      <c r="H16" s="373"/>
      <c r="I16" s="373"/>
      <c r="J16" s="373"/>
      <c r="K16" s="385"/>
      <c r="L16" s="373"/>
      <c r="M16" s="373"/>
      <c r="N16" s="373"/>
      <c r="O16" s="373"/>
      <c r="P16" s="373"/>
      <c r="Q16" s="373"/>
      <c r="R16" s="386"/>
      <c r="S16" s="437"/>
      <c r="T16" s="438"/>
      <c r="U16" s="438"/>
      <c r="V16" s="438"/>
      <c r="W16" s="438"/>
      <c r="X16" s="438"/>
      <c r="Y16" s="438"/>
      <c r="Z16" s="438"/>
      <c r="AA16" s="443"/>
      <c r="AB16" s="444"/>
      <c r="AC16" s="444"/>
      <c r="AD16" s="444"/>
      <c r="AE16" s="444"/>
      <c r="AF16" s="444"/>
      <c r="AG16" s="444"/>
      <c r="AH16" s="446"/>
      <c r="AI16" s="450"/>
      <c r="AJ16" s="452"/>
      <c r="AK16" s="452"/>
      <c r="AL16" s="452"/>
      <c r="AM16" s="454"/>
      <c r="AN16" s="454"/>
      <c r="AO16" s="454"/>
      <c r="AP16" s="454"/>
      <c r="AQ16" s="225"/>
      <c r="AR16" s="397"/>
      <c r="AS16" s="379"/>
      <c r="AT16" s="373"/>
      <c r="AU16" s="373"/>
      <c r="AV16" s="373"/>
      <c r="AW16" s="373"/>
      <c r="AX16" s="373"/>
      <c r="AY16" s="373"/>
      <c r="AZ16" s="373"/>
      <c r="BA16" s="385"/>
      <c r="BB16" s="373"/>
      <c r="BC16" s="373"/>
      <c r="BD16" s="373"/>
      <c r="BE16" s="373"/>
      <c r="BF16" s="373"/>
      <c r="BG16" s="373"/>
      <c r="BH16" s="386"/>
      <c r="BI16" s="437"/>
      <c r="BJ16" s="438"/>
      <c r="BK16" s="438"/>
      <c r="BL16" s="438"/>
      <c r="BM16" s="438"/>
      <c r="BN16" s="438"/>
      <c r="BO16" s="438"/>
      <c r="BP16" s="438"/>
      <c r="BQ16" s="443"/>
      <c r="BR16" s="444"/>
      <c r="BS16" s="444"/>
      <c r="BT16" s="444"/>
      <c r="BU16" s="444"/>
      <c r="BV16" s="444"/>
      <c r="BW16" s="444"/>
      <c r="BX16" s="446"/>
      <c r="BY16" s="450"/>
      <c r="BZ16" s="452"/>
      <c r="CA16" s="452"/>
      <c r="CB16" s="452"/>
      <c r="CC16" s="454"/>
      <c r="CD16" s="454"/>
      <c r="CE16" s="454"/>
      <c r="CF16" s="456"/>
    </row>
    <row r="17" spans="1:84" ht="14.25" customHeight="1">
      <c r="A17" s="92"/>
      <c r="B17" s="92"/>
      <c r="C17" s="379" t="s">
        <v>11</v>
      </c>
      <c r="D17" s="373"/>
      <c r="E17" s="373"/>
      <c r="F17" s="373" t="s">
        <v>1421</v>
      </c>
      <c r="G17" s="373"/>
      <c r="H17" s="373"/>
      <c r="I17" s="373"/>
      <c r="J17" s="373"/>
      <c r="K17" s="385"/>
      <c r="L17" s="373"/>
      <c r="M17" s="373"/>
      <c r="N17" s="373"/>
      <c r="O17" s="373"/>
      <c r="P17" s="373"/>
      <c r="Q17" s="373"/>
      <c r="R17" s="386"/>
      <c r="S17" s="437"/>
      <c r="T17" s="438"/>
      <c r="U17" s="438"/>
      <c r="V17" s="438"/>
      <c r="W17" s="438"/>
      <c r="X17" s="438"/>
      <c r="Y17" s="438"/>
      <c r="Z17" s="438"/>
      <c r="AA17" s="443"/>
      <c r="AB17" s="444"/>
      <c r="AC17" s="444"/>
      <c r="AD17" s="444"/>
      <c r="AE17" s="447"/>
      <c r="AF17" s="447"/>
      <c r="AG17" s="447"/>
      <c r="AH17" s="448"/>
      <c r="AI17" s="457">
        <f>IF(OR(COUNTIF(AJ11:AL21,2)=3,COUNTIF(AJ11:AL21,1)=3),(K18+AA18)/(K18+AA18+O15+AE15),"")</f>
      </c>
      <c r="AJ17" s="373"/>
      <c r="AK17" s="373"/>
      <c r="AL17" s="373"/>
      <c r="AM17" s="459">
        <f>IF(AI17&lt;&gt;"",RANK(AI17,AI13:AI21),RANK(AJ15,AJ11:AL21))</f>
        <v>3</v>
      </c>
      <c r="AN17" s="459"/>
      <c r="AO17" s="459"/>
      <c r="AP17" s="459"/>
      <c r="AQ17" s="226"/>
      <c r="AR17" s="92"/>
      <c r="AS17" s="379" t="s">
        <v>11</v>
      </c>
      <c r="AT17" s="373"/>
      <c r="AU17" s="373"/>
      <c r="AV17" s="373" t="s">
        <v>1421</v>
      </c>
      <c r="AW17" s="373"/>
      <c r="AX17" s="373"/>
      <c r="AY17" s="373"/>
      <c r="AZ17" s="373"/>
      <c r="BA17" s="385"/>
      <c r="BB17" s="373"/>
      <c r="BC17" s="373"/>
      <c r="BD17" s="373"/>
      <c r="BE17" s="373"/>
      <c r="BF17" s="373"/>
      <c r="BG17" s="373"/>
      <c r="BH17" s="386"/>
      <c r="BI17" s="437"/>
      <c r="BJ17" s="438"/>
      <c r="BK17" s="438"/>
      <c r="BL17" s="438"/>
      <c r="BM17" s="438"/>
      <c r="BN17" s="438"/>
      <c r="BO17" s="438"/>
      <c r="BP17" s="438"/>
      <c r="BQ17" s="443"/>
      <c r="BR17" s="444"/>
      <c r="BS17" s="444"/>
      <c r="BT17" s="444"/>
      <c r="BU17" s="447"/>
      <c r="BV17" s="447"/>
      <c r="BW17" s="447"/>
      <c r="BX17" s="448"/>
      <c r="BY17" s="457">
        <f>IF(OR(COUNTIF(BZ11:CB21,2)=3,COUNTIF(BZ11:CB21,1)=3),(BA18+BQ18)/(BA18+BQ18+BE15+BU15),"")</f>
      </c>
      <c r="BZ17" s="373"/>
      <c r="CA17" s="373"/>
      <c r="CB17" s="373"/>
      <c r="CC17" s="459">
        <f>IF(BY17&lt;&gt;"",RANK(BY17,BY13:BY21),RANK(BZ15,BZ11:CB21))</f>
        <v>3</v>
      </c>
      <c r="CD17" s="459"/>
      <c r="CE17" s="459"/>
      <c r="CF17" s="461"/>
    </row>
    <row r="18" spans="1:84" ht="3" customHeight="1" hidden="1">
      <c r="A18" s="92"/>
      <c r="B18" s="92"/>
      <c r="C18" s="379"/>
      <c r="D18" s="373"/>
      <c r="E18" s="373"/>
      <c r="F18" s="89"/>
      <c r="G18" s="89"/>
      <c r="H18" s="89"/>
      <c r="I18" s="89"/>
      <c r="J18" s="89"/>
      <c r="K18" s="99">
        <f>IF(K15="⑦","7",IF(K15="⑥","6",K15))</f>
        <v>0</v>
      </c>
      <c r="L18" s="100"/>
      <c r="M18" s="100"/>
      <c r="N18" s="100"/>
      <c r="O18" s="100"/>
      <c r="P18" s="100"/>
      <c r="Q18" s="100"/>
      <c r="R18" s="104"/>
      <c r="S18" s="439"/>
      <c r="T18" s="440"/>
      <c r="U18" s="440"/>
      <c r="V18" s="440"/>
      <c r="W18" s="440"/>
      <c r="X18" s="440"/>
      <c r="Y18" s="440"/>
      <c r="Z18" s="440"/>
      <c r="AA18" s="99">
        <f>IF(AA15="⑦","7",IF(AA15="⑥","6",AA15))</f>
        <v>0</v>
      </c>
      <c r="AB18" s="102"/>
      <c r="AC18" s="102"/>
      <c r="AD18" s="102"/>
      <c r="AE18" s="102"/>
      <c r="AF18" s="102"/>
      <c r="AG18" s="102"/>
      <c r="AH18" s="109"/>
      <c r="AI18" s="458"/>
      <c r="AJ18" s="381"/>
      <c r="AK18" s="381"/>
      <c r="AL18" s="381"/>
      <c r="AM18" s="460"/>
      <c r="AN18" s="460"/>
      <c r="AO18" s="460"/>
      <c r="AP18" s="460"/>
      <c r="AQ18" s="226"/>
      <c r="AR18" s="92"/>
      <c r="AS18" s="380"/>
      <c r="AT18" s="381"/>
      <c r="AU18" s="381"/>
      <c r="AV18" s="89"/>
      <c r="AW18" s="89"/>
      <c r="AX18" s="89"/>
      <c r="AY18" s="89"/>
      <c r="AZ18" s="89"/>
      <c r="BA18" s="99">
        <f>IF(BA15="⑦","7",IF(BA15="⑥","6",BA15))</f>
        <v>4</v>
      </c>
      <c r="BB18" s="100"/>
      <c r="BC18" s="100"/>
      <c r="BD18" s="100"/>
      <c r="BE18" s="100"/>
      <c r="BF18" s="100"/>
      <c r="BG18" s="100"/>
      <c r="BH18" s="104"/>
      <c r="BI18" s="439"/>
      <c r="BJ18" s="440"/>
      <c r="BK18" s="440"/>
      <c r="BL18" s="440"/>
      <c r="BM18" s="440"/>
      <c r="BN18" s="440"/>
      <c r="BO18" s="440"/>
      <c r="BP18" s="440"/>
      <c r="BQ18" s="99">
        <f>IF(BQ15="⑦","7",IF(BQ15="⑥","6",BQ15))</f>
        <v>0</v>
      </c>
      <c r="BR18" s="102"/>
      <c r="BS18" s="102"/>
      <c r="BT18" s="102"/>
      <c r="BU18" s="102"/>
      <c r="BV18" s="102"/>
      <c r="BW18" s="102"/>
      <c r="BX18" s="109"/>
      <c r="BY18" s="458"/>
      <c r="BZ18" s="381"/>
      <c r="CA18" s="381"/>
      <c r="CB18" s="381"/>
      <c r="CC18" s="460"/>
      <c r="CD18" s="460"/>
      <c r="CE18" s="460"/>
      <c r="CF18" s="462"/>
    </row>
    <row r="19" spans="1:84" ht="7.5" customHeight="1">
      <c r="A19" s="92"/>
      <c r="B19" s="397">
        <f>AM21</f>
        <v>2</v>
      </c>
      <c r="C19" s="398" t="s">
        <v>9</v>
      </c>
      <c r="D19" s="399"/>
      <c r="E19" s="399"/>
      <c r="F19" s="463" t="s">
        <v>1437</v>
      </c>
      <c r="G19" s="463"/>
      <c r="H19" s="463"/>
      <c r="I19" s="463"/>
      <c r="J19" s="463"/>
      <c r="K19" s="465">
        <f>IF(S11="","",IF(AND(AE11=6,AA11&lt;&gt;"⑦"),"⑥",IF(AE11=7,"⑦",AE11)))</f>
        <v>4</v>
      </c>
      <c r="L19" s="463"/>
      <c r="M19" s="463"/>
      <c r="N19" s="463" t="s">
        <v>10</v>
      </c>
      <c r="O19" s="463">
        <f>IF(S11="","",IF(AA11="⑥",6,IF(AA11="⑦",7,AA11)))</f>
        <v>6</v>
      </c>
      <c r="P19" s="463"/>
      <c r="Q19" s="463"/>
      <c r="R19" s="467"/>
      <c r="S19" s="465" t="str">
        <f>IF(S11="","",IF(AND(AE15=6,AA15&lt;&gt;"⑦"),"⑥",IF(AE15=7,"⑦",AE15)))</f>
        <v>⑥</v>
      </c>
      <c r="T19" s="463"/>
      <c r="U19" s="463"/>
      <c r="V19" s="463" t="s">
        <v>10</v>
      </c>
      <c r="W19" s="463">
        <f>IF(S11="","",IF(AA15="⑥",6,IF(AA15="⑦",7,AA15)))</f>
        <v>0</v>
      </c>
      <c r="X19" s="463"/>
      <c r="Y19" s="463"/>
      <c r="Z19" s="467"/>
      <c r="AA19" s="471"/>
      <c r="AB19" s="472"/>
      <c r="AC19" s="472"/>
      <c r="AD19" s="472"/>
      <c r="AE19" s="472"/>
      <c r="AF19" s="472"/>
      <c r="AG19" s="473"/>
      <c r="AH19" s="474"/>
      <c r="AI19" s="478">
        <f>IF(COUNTIF(AJ11:AL26,1)=2,"直接対決","")</f>
      </c>
      <c r="AJ19" s="480">
        <f>COUNTIF(K19:AH20,"⑥")+COUNTIF(K19:AH20,"⑦")</f>
        <v>1</v>
      </c>
      <c r="AK19" s="480"/>
      <c r="AL19" s="480"/>
      <c r="AM19" s="482">
        <f>IF(S11="","",2-AJ19)</f>
        <v>1</v>
      </c>
      <c r="AN19" s="482"/>
      <c r="AO19" s="482"/>
      <c r="AP19" s="482"/>
      <c r="AQ19" s="225"/>
      <c r="AR19" s="397">
        <f>CC21</f>
        <v>2</v>
      </c>
      <c r="AS19" s="398" t="s">
        <v>1429</v>
      </c>
      <c r="AT19" s="399"/>
      <c r="AU19" s="399"/>
      <c r="AV19" s="463" t="str">
        <f>IF(AS19="ここに","",VLOOKUP(AS19,'登録ナンバー'!$F$1:$I$616,2,0))</f>
        <v>北村　健</v>
      </c>
      <c r="AW19" s="463"/>
      <c r="AX19" s="463"/>
      <c r="AY19" s="463"/>
      <c r="AZ19" s="467"/>
      <c r="BA19" s="465">
        <f>IF(BI11="","",IF(AND(BU11=6,BQ11&lt;&gt;"⑦"),"⑥",IF(BU11=7,"⑦",BU11)))</f>
        <v>4</v>
      </c>
      <c r="BB19" s="463"/>
      <c r="BC19" s="463"/>
      <c r="BD19" s="463" t="s">
        <v>10</v>
      </c>
      <c r="BE19" s="463">
        <f>IF(BI11="","",IF(BQ11="⑥",6,IF(BQ11="⑦",7,BQ11)))</f>
        <v>6</v>
      </c>
      <c r="BF19" s="463"/>
      <c r="BG19" s="463"/>
      <c r="BH19" s="467"/>
      <c r="BI19" s="465" t="s">
        <v>1568</v>
      </c>
      <c r="BJ19" s="463"/>
      <c r="BK19" s="463"/>
      <c r="BL19" s="463" t="s">
        <v>10</v>
      </c>
      <c r="BM19" s="463">
        <v>0</v>
      </c>
      <c r="BN19" s="463"/>
      <c r="BO19" s="463"/>
      <c r="BP19" s="467"/>
      <c r="BQ19" s="471"/>
      <c r="BR19" s="472"/>
      <c r="BS19" s="472"/>
      <c r="BT19" s="472"/>
      <c r="BU19" s="472"/>
      <c r="BV19" s="472"/>
      <c r="BW19" s="473"/>
      <c r="BX19" s="474"/>
      <c r="BY19" s="478">
        <f>IF(COUNTIF(BZ11:CB26,1)=2,"直接対決","")</f>
      </c>
      <c r="BZ19" s="480">
        <f>COUNTIF(BA19:BX20,"⑥")+COUNTIF(BA19:BX20,"⑦")</f>
        <v>1</v>
      </c>
      <c r="CA19" s="480"/>
      <c r="CB19" s="480"/>
      <c r="CC19" s="482">
        <f>IF(BI11="","",2-BZ19)</f>
        <v>1</v>
      </c>
      <c r="CD19" s="482"/>
      <c r="CE19" s="482"/>
      <c r="CF19" s="488"/>
    </row>
    <row r="20" spans="1:84" ht="7.5" customHeight="1">
      <c r="A20" s="92"/>
      <c r="B20" s="397"/>
      <c r="C20" s="379"/>
      <c r="D20" s="373"/>
      <c r="E20" s="373"/>
      <c r="F20" s="464"/>
      <c r="G20" s="464"/>
      <c r="H20" s="464"/>
      <c r="I20" s="464"/>
      <c r="J20" s="464"/>
      <c r="K20" s="466"/>
      <c r="L20" s="464"/>
      <c r="M20" s="464"/>
      <c r="N20" s="464"/>
      <c r="O20" s="464"/>
      <c r="P20" s="464"/>
      <c r="Q20" s="464"/>
      <c r="R20" s="468"/>
      <c r="S20" s="466"/>
      <c r="T20" s="464"/>
      <c r="U20" s="464"/>
      <c r="V20" s="464"/>
      <c r="W20" s="464"/>
      <c r="X20" s="464"/>
      <c r="Y20" s="464"/>
      <c r="Z20" s="468"/>
      <c r="AA20" s="475"/>
      <c r="AB20" s="473"/>
      <c r="AC20" s="473"/>
      <c r="AD20" s="473"/>
      <c r="AE20" s="473"/>
      <c r="AF20" s="473"/>
      <c r="AG20" s="473"/>
      <c r="AH20" s="474"/>
      <c r="AI20" s="479"/>
      <c r="AJ20" s="481"/>
      <c r="AK20" s="481"/>
      <c r="AL20" s="481"/>
      <c r="AM20" s="483"/>
      <c r="AN20" s="483"/>
      <c r="AO20" s="483"/>
      <c r="AP20" s="483"/>
      <c r="AQ20" s="225"/>
      <c r="AR20" s="397"/>
      <c r="AS20" s="379"/>
      <c r="AT20" s="373"/>
      <c r="AU20" s="373"/>
      <c r="AV20" s="464"/>
      <c r="AW20" s="464"/>
      <c r="AX20" s="464"/>
      <c r="AY20" s="464"/>
      <c r="AZ20" s="468"/>
      <c r="BA20" s="466"/>
      <c r="BB20" s="464"/>
      <c r="BC20" s="464"/>
      <c r="BD20" s="464"/>
      <c r="BE20" s="464"/>
      <c r="BF20" s="464"/>
      <c r="BG20" s="464"/>
      <c r="BH20" s="468"/>
      <c r="BI20" s="466"/>
      <c r="BJ20" s="464"/>
      <c r="BK20" s="464"/>
      <c r="BL20" s="464"/>
      <c r="BM20" s="464"/>
      <c r="BN20" s="464"/>
      <c r="BO20" s="464"/>
      <c r="BP20" s="468"/>
      <c r="BQ20" s="475"/>
      <c r="BR20" s="473"/>
      <c r="BS20" s="473"/>
      <c r="BT20" s="473"/>
      <c r="BU20" s="473"/>
      <c r="BV20" s="473"/>
      <c r="BW20" s="473"/>
      <c r="BX20" s="474"/>
      <c r="BY20" s="479"/>
      <c r="BZ20" s="481"/>
      <c r="CA20" s="481"/>
      <c r="CB20" s="481"/>
      <c r="CC20" s="483"/>
      <c r="CD20" s="483"/>
      <c r="CE20" s="483"/>
      <c r="CF20" s="489"/>
    </row>
    <row r="21" spans="1:84" ht="14.25" customHeight="1" thickBot="1">
      <c r="A21" s="92"/>
      <c r="B21" s="92"/>
      <c r="C21" s="379" t="s">
        <v>11</v>
      </c>
      <c r="D21" s="373"/>
      <c r="E21" s="373"/>
      <c r="F21" s="464" t="s">
        <v>1421</v>
      </c>
      <c r="G21" s="464"/>
      <c r="H21" s="464"/>
      <c r="I21" s="464"/>
      <c r="J21" s="464"/>
      <c r="K21" s="466"/>
      <c r="L21" s="464"/>
      <c r="M21" s="464"/>
      <c r="N21" s="464"/>
      <c r="O21" s="469"/>
      <c r="P21" s="469"/>
      <c r="Q21" s="469"/>
      <c r="R21" s="470"/>
      <c r="S21" s="466"/>
      <c r="T21" s="464"/>
      <c r="U21" s="464"/>
      <c r="V21" s="464"/>
      <c r="W21" s="464"/>
      <c r="X21" s="464"/>
      <c r="Y21" s="464"/>
      <c r="Z21" s="468"/>
      <c r="AA21" s="475"/>
      <c r="AB21" s="473"/>
      <c r="AC21" s="473"/>
      <c r="AD21" s="473"/>
      <c r="AE21" s="473"/>
      <c r="AF21" s="473"/>
      <c r="AG21" s="473"/>
      <c r="AH21" s="474"/>
      <c r="AI21" s="484">
        <f>IF(OR(COUNTIF(AJ11:AL21,2)=3,COUNTIF(AJ11:AL21,1)=3),(S22+K22)/(K22+W19+O19+S22),"")</f>
      </c>
      <c r="AJ21" s="485"/>
      <c r="AK21" s="485"/>
      <c r="AL21" s="485"/>
      <c r="AM21" s="486">
        <f>IF(AI21&lt;&gt;"",RANK(AI21,AI13:AI21),RANK(AJ19,AJ11:AL21))</f>
        <v>2</v>
      </c>
      <c r="AN21" s="486"/>
      <c r="AO21" s="486"/>
      <c r="AP21" s="486"/>
      <c r="AQ21" s="226"/>
      <c r="AR21" s="92"/>
      <c r="AS21" s="379" t="s">
        <v>11</v>
      </c>
      <c r="AT21" s="373"/>
      <c r="AU21" s="373"/>
      <c r="AV21" s="464" t="str">
        <f>IF(AS19="ここに","",VLOOKUP(AS19,'登録ナンバー'!$F$4:$H$616,3,0))</f>
        <v>東近江グリフィンズ</v>
      </c>
      <c r="AW21" s="464"/>
      <c r="AX21" s="464"/>
      <c r="AY21" s="464"/>
      <c r="AZ21" s="468"/>
      <c r="BA21" s="466"/>
      <c r="BB21" s="464"/>
      <c r="BC21" s="464"/>
      <c r="BD21" s="464"/>
      <c r="BE21" s="469"/>
      <c r="BF21" s="469"/>
      <c r="BG21" s="469"/>
      <c r="BH21" s="470"/>
      <c r="BI21" s="466"/>
      <c r="BJ21" s="464"/>
      <c r="BK21" s="464"/>
      <c r="BL21" s="464"/>
      <c r="BM21" s="464"/>
      <c r="BN21" s="464"/>
      <c r="BO21" s="464"/>
      <c r="BP21" s="468"/>
      <c r="BQ21" s="475"/>
      <c r="BR21" s="473"/>
      <c r="BS21" s="473"/>
      <c r="BT21" s="473"/>
      <c r="BU21" s="473"/>
      <c r="BV21" s="473"/>
      <c r="BW21" s="473"/>
      <c r="BX21" s="474"/>
      <c r="BY21" s="484">
        <f>IF(OR(COUNTIF(BZ11:CB21,2)=3,COUNTIF(BZ11:CB21,1)=3),(BI22+BA22)/(BA22+BM19+BE19+BI22),"")</f>
      </c>
      <c r="BZ21" s="485"/>
      <c r="CA21" s="485"/>
      <c r="CB21" s="485"/>
      <c r="CC21" s="486">
        <f>IF(BY21&lt;&gt;"",RANK(BY21,BY13:BY21),RANK(BZ19,BZ11:CB21))</f>
        <v>2</v>
      </c>
      <c r="CD21" s="486"/>
      <c r="CE21" s="486"/>
      <c r="CF21" s="487"/>
    </row>
    <row r="22" spans="2:84" ht="3" customHeight="1" hidden="1">
      <c r="B22" s="92"/>
      <c r="C22" s="379"/>
      <c r="D22" s="373"/>
      <c r="E22" s="373"/>
      <c r="F22" s="285"/>
      <c r="G22" s="285"/>
      <c r="H22" s="285"/>
      <c r="I22" s="285"/>
      <c r="J22" s="285"/>
      <c r="K22" s="291">
        <f>IF(K19="⑦","7",IF(K19="⑥","6",K19))</f>
        <v>4</v>
      </c>
      <c r="L22" s="292"/>
      <c r="M22" s="292"/>
      <c r="N22" s="292"/>
      <c r="O22" s="292"/>
      <c r="P22" s="292"/>
      <c r="Q22" s="292"/>
      <c r="R22" s="293"/>
      <c r="S22" s="291" t="str">
        <f>IF(S19="⑦","7",IF(S19="⑥","6",S19))</f>
        <v>6</v>
      </c>
      <c r="T22" s="292"/>
      <c r="U22" s="292"/>
      <c r="V22" s="292"/>
      <c r="W22" s="292"/>
      <c r="X22" s="292"/>
      <c r="Y22" s="292"/>
      <c r="Z22" s="292"/>
      <c r="AA22" s="476"/>
      <c r="AB22" s="477"/>
      <c r="AC22" s="477"/>
      <c r="AD22" s="477"/>
      <c r="AE22" s="477"/>
      <c r="AF22" s="473"/>
      <c r="AG22" s="473"/>
      <c r="AH22" s="474"/>
      <c r="AI22" s="484"/>
      <c r="AJ22" s="485"/>
      <c r="AK22" s="485"/>
      <c r="AL22" s="485"/>
      <c r="AM22" s="486"/>
      <c r="AN22" s="486"/>
      <c r="AO22" s="486"/>
      <c r="AP22" s="486"/>
      <c r="AQ22" s="224"/>
      <c r="AR22" s="92"/>
      <c r="AS22" s="380"/>
      <c r="AT22" s="381"/>
      <c r="AU22" s="381"/>
      <c r="AV22" s="285"/>
      <c r="AW22" s="285"/>
      <c r="AX22" s="285"/>
      <c r="AY22" s="285"/>
      <c r="AZ22" s="285"/>
      <c r="BA22" s="291">
        <f>IF(BA19="⑦","7",IF(BA19="⑥","6",BA19))</f>
        <v>4</v>
      </c>
      <c r="BB22" s="292"/>
      <c r="BC22" s="292"/>
      <c r="BD22" s="292"/>
      <c r="BE22" s="292"/>
      <c r="BF22" s="292"/>
      <c r="BG22" s="292"/>
      <c r="BH22" s="293"/>
      <c r="BI22" s="291" t="str">
        <f>IF(BI19="⑦","7",IF(BI19="⑥","6",BI19))</f>
        <v>6</v>
      </c>
      <c r="BJ22" s="292"/>
      <c r="BK22" s="292"/>
      <c r="BL22" s="292"/>
      <c r="BM22" s="292"/>
      <c r="BN22" s="292"/>
      <c r="BO22" s="292"/>
      <c r="BP22" s="292"/>
      <c r="BQ22" s="475"/>
      <c r="BR22" s="473"/>
      <c r="BS22" s="473"/>
      <c r="BT22" s="473"/>
      <c r="BU22" s="473"/>
      <c r="BV22" s="473"/>
      <c r="BW22" s="473"/>
      <c r="BX22" s="474"/>
      <c r="BY22" s="484"/>
      <c r="BZ22" s="485"/>
      <c r="CA22" s="485"/>
      <c r="CB22" s="485"/>
      <c r="CC22" s="486"/>
      <c r="CD22" s="486"/>
      <c r="CE22" s="486"/>
      <c r="CF22" s="487"/>
    </row>
    <row r="23" spans="3:84" ht="5.25" customHeight="1">
      <c r="C23" s="97"/>
      <c r="D23" s="97"/>
      <c r="E23" s="97"/>
      <c r="F23" s="97"/>
      <c r="G23" s="97"/>
      <c r="H23" s="97"/>
      <c r="I23" s="97"/>
      <c r="J23" s="97"/>
      <c r="K23" s="98"/>
      <c r="L23" s="98"/>
      <c r="M23" s="98"/>
      <c r="N23" s="98"/>
      <c r="O23" s="98"/>
      <c r="P23" s="98"/>
      <c r="Q23" s="98"/>
      <c r="R23" s="97"/>
      <c r="S23" s="97"/>
      <c r="T23" s="97"/>
      <c r="U23" s="97"/>
      <c r="V23" s="97"/>
      <c r="W23" s="97"/>
      <c r="X23" s="97"/>
      <c r="Y23" s="97"/>
      <c r="Z23" s="135"/>
      <c r="AA23" s="135"/>
      <c r="AB23" s="135"/>
      <c r="AC23" s="135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08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131"/>
      <c r="BQ23" s="131"/>
      <c r="BR23" s="131"/>
      <c r="BS23" s="131"/>
      <c r="BT23" s="131"/>
      <c r="BU23" s="131"/>
      <c r="BV23" s="131"/>
      <c r="BW23" s="131"/>
      <c r="BX23" s="98"/>
      <c r="BY23" s="98"/>
      <c r="BZ23" s="98"/>
      <c r="CA23" s="98"/>
      <c r="CB23" s="98"/>
      <c r="CC23" s="98"/>
      <c r="CD23" s="98"/>
      <c r="CE23" s="98"/>
      <c r="CF23" s="98"/>
    </row>
    <row r="24" spans="3:84" ht="7.5" customHeight="1">
      <c r="C24" s="373" t="s">
        <v>1559</v>
      </c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89"/>
      <c r="AS24" s="373" t="s">
        <v>1561</v>
      </c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3"/>
      <c r="BN24" s="373"/>
      <c r="BO24" s="373"/>
      <c r="BP24" s="373"/>
      <c r="BQ24" s="373"/>
      <c r="BR24" s="373"/>
      <c r="BS24" s="373"/>
      <c r="BT24" s="373"/>
      <c r="BU24" s="373"/>
      <c r="BV24" s="373"/>
      <c r="BW24" s="373"/>
      <c r="BX24" s="373"/>
      <c r="BY24" s="373"/>
      <c r="BZ24" s="373"/>
      <c r="CA24" s="373"/>
      <c r="CB24" s="373"/>
      <c r="CC24" s="373"/>
      <c r="CD24" s="373"/>
      <c r="CE24" s="373"/>
      <c r="CF24" s="373"/>
    </row>
    <row r="25" spans="3:84" ht="7.5" customHeight="1" thickBot="1"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490"/>
      <c r="AI25" s="490"/>
      <c r="AJ25" s="490"/>
      <c r="AK25" s="490"/>
      <c r="AL25" s="490"/>
      <c r="AM25" s="490"/>
      <c r="AN25" s="490"/>
      <c r="AO25" s="490"/>
      <c r="AP25" s="490"/>
      <c r="AQ25" s="89"/>
      <c r="AS25" s="490"/>
      <c r="AT25" s="490"/>
      <c r="AU25" s="490"/>
      <c r="AV25" s="490"/>
      <c r="AW25" s="490"/>
      <c r="AX25" s="490"/>
      <c r="AY25" s="490"/>
      <c r="AZ25" s="490"/>
      <c r="BA25" s="490"/>
      <c r="BB25" s="490"/>
      <c r="BC25" s="490"/>
      <c r="BD25" s="490"/>
      <c r="BE25" s="490"/>
      <c r="BF25" s="490"/>
      <c r="BG25" s="490"/>
      <c r="BH25" s="490"/>
      <c r="BI25" s="490"/>
      <c r="BJ25" s="490"/>
      <c r="BK25" s="490"/>
      <c r="BL25" s="490"/>
      <c r="BM25" s="490"/>
      <c r="BN25" s="490"/>
      <c r="BO25" s="490"/>
      <c r="BP25" s="490"/>
      <c r="BQ25" s="490"/>
      <c r="BR25" s="490"/>
      <c r="BS25" s="490"/>
      <c r="BT25" s="490"/>
      <c r="BU25" s="490"/>
      <c r="BV25" s="490"/>
      <c r="BW25" s="490"/>
      <c r="BX25" s="490"/>
      <c r="BY25" s="490"/>
      <c r="BZ25" s="490"/>
      <c r="CA25" s="490"/>
      <c r="CB25" s="490"/>
      <c r="CC25" s="490"/>
      <c r="CD25" s="490"/>
      <c r="CE25" s="490"/>
      <c r="CF25" s="490"/>
    </row>
    <row r="26" spans="1:84" ht="7.5" customHeight="1">
      <c r="A26" s="92"/>
      <c r="B26" s="92"/>
      <c r="C26" s="491" t="s">
        <v>17</v>
      </c>
      <c r="D26" s="383"/>
      <c r="E26" s="383"/>
      <c r="F26" s="383"/>
      <c r="G26" s="383"/>
      <c r="H26" s="383"/>
      <c r="I26" s="383"/>
      <c r="J26" s="384"/>
      <c r="K26" s="382" t="str">
        <f>F30</f>
        <v>岡 栄介</v>
      </c>
      <c r="L26" s="383"/>
      <c r="M26" s="383"/>
      <c r="N26" s="383"/>
      <c r="O26" s="383"/>
      <c r="P26" s="383"/>
      <c r="Q26" s="383"/>
      <c r="R26" s="384"/>
      <c r="S26" s="385" t="str">
        <f>F34</f>
        <v>山田洋平</v>
      </c>
      <c r="T26" s="373"/>
      <c r="U26" s="373"/>
      <c r="V26" s="373"/>
      <c r="W26" s="373"/>
      <c r="X26" s="373"/>
      <c r="Y26" s="373"/>
      <c r="Z26" s="373"/>
      <c r="AA26" s="382" t="str">
        <f>F38</f>
        <v>渡辺裕士</v>
      </c>
      <c r="AB26" s="383"/>
      <c r="AC26" s="383"/>
      <c r="AD26" s="383"/>
      <c r="AE26" s="383"/>
      <c r="AF26" s="383"/>
      <c r="AG26" s="383"/>
      <c r="AH26" s="387"/>
      <c r="AI26" s="389">
        <f>IF(AI32&lt;&gt;"","取得","")</f>
      </c>
      <c r="AJ26" s="98"/>
      <c r="AK26" s="383" t="s">
        <v>7</v>
      </c>
      <c r="AL26" s="383"/>
      <c r="AM26" s="383"/>
      <c r="AN26" s="383"/>
      <c r="AO26" s="383"/>
      <c r="AP26" s="383"/>
      <c r="AQ26" s="152"/>
      <c r="AR26" s="92"/>
      <c r="AS26" s="379" t="s">
        <v>1549</v>
      </c>
      <c r="AT26" s="373"/>
      <c r="AU26" s="373"/>
      <c r="AV26" s="373"/>
      <c r="AW26" s="373"/>
      <c r="AX26" s="373"/>
      <c r="AY26" s="373"/>
      <c r="AZ26" s="373"/>
      <c r="BA26" s="382" t="str">
        <f>AV30</f>
        <v>川上英二</v>
      </c>
      <c r="BB26" s="383"/>
      <c r="BC26" s="383"/>
      <c r="BD26" s="383"/>
      <c r="BE26" s="383"/>
      <c r="BF26" s="383"/>
      <c r="BG26" s="383"/>
      <c r="BH26" s="384"/>
      <c r="BI26" s="385" t="str">
        <f>AV34</f>
        <v>岡本大樹</v>
      </c>
      <c r="BJ26" s="373"/>
      <c r="BK26" s="373"/>
      <c r="BL26" s="373"/>
      <c r="BM26" s="373"/>
      <c r="BN26" s="373"/>
      <c r="BO26" s="373"/>
      <c r="BP26" s="373"/>
      <c r="BQ26" s="382" t="str">
        <f>AV38</f>
        <v>大坪謙太</v>
      </c>
      <c r="BR26" s="383"/>
      <c r="BS26" s="383"/>
      <c r="BT26" s="383"/>
      <c r="BU26" s="383"/>
      <c r="BV26" s="383"/>
      <c r="BW26" s="383"/>
      <c r="BX26" s="387"/>
      <c r="BY26" s="389">
        <f>IF(BY32&lt;&gt;"","取得","")</f>
      </c>
      <c r="BZ26" s="98"/>
      <c r="CA26" s="383" t="s">
        <v>7</v>
      </c>
      <c r="CB26" s="383"/>
      <c r="CC26" s="383"/>
      <c r="CD26" s="383"/>
      <c r="CE26" s="383"/>
      <c r="CF26" s="391"/>
    </row>
    <row r="27" spans="1:84" ht="7.5" customHeight="1">
      <c r="A27" s="92"/>
      <c r="C27" s="379"/>
      <c r="D27" s="373"/>
      <c r="E27" s="373"/>
      <c r="F27" s="373"/>
      <c r="G27" s="373"/>
      <c r="H27" s="373"/>
      <c r="I27" s="373"/>
      <c r="J27" s="386"/>
      <c r="K27" s="385"/>
      <c r="L27" s="373"/>
      <c r="M27" s="373"/>
      <c r="N27" s="373"/>
      <c r="O27" s="373"/>
      <c r="P27" s="373"/>
      <c r="Q27" s="373"/>
      <c r="R27" s="386"/>
      <c r="S27" s="385"/>
      <c r="T27" s="373"/>
      <c r="U27" s="373"/>
      <c r="V27" s="373"/>
      <c r="W27" s="373"/>
      <c r="X27" s="373"/>
      <c r="Y27" s="373"/>
      <c r="Z27" s="373"/>
      <c r="AA27" s="385"/>
      <c r="AB27" s="373"/>
      <c r="AC27" s="373"/>
      <c r="AD27" s="373"/>
      <c r="AE27" s="373"/>
      <c r="AF27" s="373"/>
      <c r="AG27" s="373"/>
      <c r="AH27" s="388"/>
      <c r="AI27" s="390"/>
      <c r="AK27" s="373"/>
      <c r="AL27" s="373"/>
      <c r="AM27" s="373"/>
      <c r="AN27" s="373"/>
      <c r="AO27" s="373"/>
      <c r="AP27" s="373"/>
      <c r="AQ27" s="152"/>
      <c r="AS27" s="379"/>
      <c r="AT27" s="373"/>
      <c r="AU27" s="373"/>
      <c r="AV27" s="373"/>
      <c r="AW27" s="373"/>
      <c r="AX27" s="373"/>
      <c r="AY27" s="373"/>
      <c r="AZ27" s="373"/>
      <c r="BA27" s="385"/>
      <c r="BB27" s="373"/>
      <c r="BC27" s="373"/>
      <c r="BD27" s="373"/>
      <c r="BE27" s="373"/>
      <c r="BF27" s="373"/>
      <c r="BG27" s="373"/>
      <c r="BH27" s="386"/>
      <c r="BI27" s="385"/>
      <c r="BJ27" s="373"/>
      <c r="BK27" s="373"/>
      <c r="BL27" s="373"/>
      <c r="BM27" s="373"/>
      <c r="BN27" s="373"/>
      <c r="BO27" s="373"/>
      <c r="BP27" s="373"/>
      <c r="BQ27" s="385"/>
      <c r="BR27" s="373"/>
      <c r="BS27" s="373"/>
      <c r="BT27" s="373"/>
      <c r="BU27" s="373"/>
      <c r="BV27" s="373"/>
      <c r="BW27" s="373"/>
      <c r="BX27" s="388"/>
      <c r="BY27" s="390"/>
      <c r="CA27" s="373"/>
      <c r="CB27" s="373"/>
      <c r="CC27" s="373"/>
      <c r="CD27" s="373"/>
      <c r="CE27" s="373"/>
      <c r="CF27" s="392"/>
    </row>
    <row r="28" spans="1:84" ht="8.25" customHeight="1">
      <c r="A28" s="92"/>
      <c r="C28" s="379"/>
      <c r="D28" s="373"/>
      <c r="E28" s="373"/>
      <c r="F28" s="373"/>
      <c r="G28" s="373"/>
      <c r="H28" s="373"/>
      <c r="I28" s="373"/>
      <c r="J28" s="386"/>
      <c r="K28" s="385" t="str">
        <f>F32</f>
        <v>TDC</v>
      </c>
      <c r="L28" s="373"/>
      <c r="M28" s="373"/>
      <c r="N28" s="373"/>
      <c r="O28" s="373"/>
      <c r="P28" s="373"/>
      <c r="Q28" s="373"/>
      <c r="R28" s="386"/>
      <c r="S28" s="385" t="str">
        <f>F36</f>
        <v>うさぎとかめの集い</v>
      </c>
      <c r="T28" s="373"/>
      <c r="U28" s="373"/>
      <c r="V28" s="373"/>
      <c r="W28" s="373"/>
      <c r="X28" s="373"/>
      <c r="Y28" s="373"/>
      <c r="Z28" s="373"/>
      <c r="AA28" s="385" t="str">
        <f>F40</f>
        <v>一般</v>
      </c>
      <c r="AB28" s="373"/>
      <c r="AC28" s="373"/>
      <c r="AD28" s="373"/>
      <c r="AE28" s="373"/>
      <c r="AF28" s="373"/>
      <c r="AG28" s="373"/>
      <c r="AH28" s="386"/>
      <c r="AI28" s="390">
        <f>IF(AI32&lt;&gt;"","ゲーム率","")</f>
      </c>
      <c r="AJ28" s="373"/>
      <c r="AK28" s="373" t="s">
        <v>8</v>
      </c>
      <c r="AL28" s="373"/>
      <c r="AM28" s="373"/>
      <c r="AN28" s="373"/>
      <c r="AO28" s="373"/>
      <c r="AP28" s="373"/>
      <c r="AQ28" s="152"/>
      <c r="AS28" s="379"/>
      <c r="AT28" s="373"/>
      <c r="AU28" s="373"/>
      <c r="AV28" s="373"/>
      <c r="AW28" s="373"/>
      <c r="AX28" s="373"/>
      <c r="AY28" s="373"/>
      <c r="AZ28" s="373"/>
      <c r="BA28" s="385" t="str">
        <f>AV32</f>
        <v>村田八日市ＴＣ</v>
      </c>
      <c r="BB28" s="373"/>
      <c r="BC28" s="373"/>
      <c r="BD28" s="373"/>
      <c r="BE28" s="373"/>
      <c r="BF28" s="373"/>
      <c r="BG28" s="373"/>
      <c r="BH28" s="386"/>
      <c r="BI28" s="385" t="str">
        <f>AV36</f>
        <v>Ｋテニスカレッジ</v>
      </c>
      <c r="BJ28" s="373"/>
      <c r="BK28" s="373"/>
      <c r="BL28" s="373"/>
      <c r="BM28" s="373"/>
      <c r="BN28" s="373"/>
      <c r="BO28" s="373"/>
      <c r="BP28" s="373"/>
      <c r="BQ28" s="385" t="str">
        <f>AV40</f>
        <v>一般Ｊｒ</v>
      </c>
      <c r="BR28" s="373"/>
      <c r="BS28" s="373"/>
      <c r="BT28" s="373"/>
      <c r="BU28" s="373"/>
      <c r="BV28" s="373"/>
      <c r="BW28" s="373"/>
      <c r="BX28" s="386"/>
      <c r="BY28" s="390">
        <f>IF(BY32&lt;&gt;"","ゲーム率","")</f>
      </c>
      <c r="BZ28" s="373"/>
      <c r="CA28" s="373" t="s">
        <v>8</v>
      </c>
      <c r="CB28" s="373"/>
      <c r="CC28" s="373"/>
      <c r="CD28" s="373"/>
      <c r="CE28" s="373"/>
      <c r="CF28" s="392"/>
    </row>
    <row r="29" spans="1:84" ht="7.5" customHeight="1">
      <c r="A29" s="92"/>
      <c r="C29" s="380"/>
      <c r="D29" s="381"/>
      <c r="E29" s="381"/>
      <c r="F29" s="381"/>
      <c r="G29" s="381"/>
      <c r="H29" s="381"/>
      <c r="I29" s="381"/>
      <c r="J29" s="394"/>
      <c r="K29" s="393"/>
      <c r="L29" s="381"/>
      <c r="M29" s="381"/>
      <c r="N29" s="381"/>
      <c r="O29" s="381"/>
      <c r="P29" s="381"/>
      <c r="Q29" s="381"/>
      <c r="R29" s="394"/>
      <c r="S29" s="393"/>
      <c r="T29" s="381"/>
      <c r="U29" s="381"/>
      <c r="V29" s="381"/>
      <c r="W29" s="381"/>
      <c r="X29" s="381"/>
      <c r="Y29" s="381"/>
      <c r="Z29" s="381"/>
      <c r="AA29" s="393"/>
      <c r="AB29" s="381"/>
      <c r="AC29" s="381"/>
      <c r="AD29" s="381"/>
      <c r="AE29" s="381"/>
      <c r="AF29" s="381"/>
      <c r="AG29" s="381"/>
      <c r="AH29" s="394"/>
      <c r="AI29" s="395"/>
      <c r="AJ29" s="381"/>
      <c r="AK29" s="381"/>
      <c r="AL29" s="381"/>
      <c r="AM29" s="381"/>
      <c r="AN29" s="381"/>
      <c r="AO29" s="381"/>
      <c r="AP29" s="381"/>
      <c r="AQ29" s="152"/>
      <c r="AS29" s="380"/>
      <c r="AT29" s="381"/>
      <c r="AU29" s="381"/>
      <c r="AV29" s="381"/>
      <c r="AW29" s="381"/>
      <c r="AX29" s="381"/>
      <c r="AY29" s="381"/>
      <c r="AZ29" s="381"/>
      <c r="BA29" s="393"/>
      <c r="BB29" s="381"/>
      <c r="BC29" s="381"/>
      <c r="BD29" s="381"/>
      <c r="BE29" s="381"/>
      <c r="BF29" s="381"/>
      <c r="BG29" s="381"/>
      <c r="BH29" s="394"/>
      <c r="BI29" s="393"/>
      <c r="BJ29" s="381"/>
      <c r="BK29" s="381"/>
      <c r="BL29" s="381"/>
      <c r="BM29" s="381"/>
      <c r="BN29" s="381"/>
      <c r="BO29" s="381"/>
      <c r="BP29" s="381"/>
      <c r="BQ29" s="393"/>
      <c r="BR29" s="381"/>
      <c r="BS29" s="381"/>
      <c r="BT29" s="381"/>
      <c r="BU29" s="381"/>
      <c r="BV29" s="381"/>
      <c r="BW29" s="381"/>
      <c r="BX29" s="394"/>
      <c r="BY29" s="395"/>
      <c r="BZ29" s="381"/>
      <c r="CA29" s="381"/>
      <c r="CB29" s="381"/>
      <c r="CC29" s="381"/>
      <c r="CD29" s="381"/>
      <c r="CE29" s="381"/>
      <c r="CF29" s="396"/>
    </row>
    <row r="30" spans="1:86" s="89" customFormat="1" ht="7.5" customHeight="1">
      <c r="A30" s="95"/>
      <c r="B30" s="397">
        <f>AM32</f>
        <v>2</v>
      </c>
      <c r="C30" s="398" t="s">
        <v>1422</v>
      </c>
      <c r="D30" s="399"/>
      <c r="E30" s="399"/>
      <c r="F30" s="463" t="str">
        <f>IF(C30="ここに","",VLOOKUP(C30,'登録ナンバー'!$F$1:$I$616,2,0))</f>
        <v>岡 栄介</v>
      </c>
      <c r="G30" s="463"/>
      <c r="H30" s="463"/>
      <c r="I30" s="463"/>
      <c r="J30" s="467"/>
      <c r="K30" s="492">
        <f>IF(S30="","丸付き数字は試合順番","")</f>
      </c>
      <c r="L30" s="493"/>
      <c r="M30" s="493"/>
      <c r="N30" s="493"/>
      <c r="O30" s="493"/>
      <c r="P30" s="493"/>
      <c r="Q30" s="493"/>
      <c r="R30" s="494"/>
      <c r="S30" s="501" t="s">
        <v>1570</v>
      </c>
      <c r="T30" s="502"/>
      <c r="U30" s="502"/>
      <c r="V30" s="502" t="s">
        <v>10</v>
      </c>
      <c r="W30" s="502">
        <v>2</v>
      </c>
      <c r="X30" s="502"/>
      <c r="Y30" s="502"/>
      <c r="Z30" s="505"/>
      <c r="AA30" s="501">
        <v>4</v>
      </c>
      <c r="AB30" s="502"/>
      <c r="AC30" s="502"/>
      <c r="AD30" s="502" t="s">
        <v>10</v>
      </c>
      <c r="AE30" s="502">
        <v>6</v>
      </c>
      <c r="AF30" s="502"/>
      <c r="AG30" s="502"/>
      <c r="AH30" s="505"/>
      <c r="AI30" s="478">
        <f>IF(COUNTIF(AJ30:AL40,1)=2,"直接対決","")</f>
      </c>
      <c r="AJ30" s="480">
        <f>COUNTIF(K30:AH31,"⑥")+COUNTIF(K30:AH31,"⑦")</f>
        <v>1</v>
      </c>
      <c r="AK30" s="480"/>
      <c r="AL30" s="480"/>
      <c r="AM30" s="482">
        <f>IF(S30="","",2-AJ30)</f>
        <v>1</v>
      </c>
      <c r="AN30" s="482"/>
      <c r="AO30" s="482"/>
      <c r="AP30" s="482"/>
      <c r="AQ30" s="225"/>
      <c r="AR30" s="397">
        <f>CC32</f>
        <v>1</v>
      </c>
      <c r="AS30" s="398" t="s">
        <v>1416</v>
      </c>
      <c r="AT30" s="399"/>
      <c r="AU30" s="399"/>
      <c r="AV30" s="400" t="str">
        <f>IF(AS30="ここに","",VLOOKUP(AS30,'登録ナンバー'!$F$1:$I$616,2,0))</f>
        <v>川上英二</v>
      </c>
      <c r="AW30" s="400"/>
      <c r="AX30" s="400"/>
      <c r="AY30" s="400"/>
      <c r="AZ30" s="400"/>
      <c r="BA30" s="402">
        <f>IF(BI30="","丸付き数字は試合順番","")</f>
      </c>
      <c r="BB30" s="403"/>
      <c r="BC30" s="403"/>
      <c r="BD30" s="403"/>
      <c r="BE30" s="403"/>
      <c r="BF30" s="403"/>
      <c r="BG30" s="403"/>
      <c r="BH30" s="404"/>
      <c r="BI30" s="411" t="s">
        <v>1570</v>
      </c>
      <c r="BJ30" s="412"/>
      <c r="BK30" s="412"/>
      <c r="BL30" s="412" t="s">
        <v>10</v>
      </c>
      <c r="BM30" s="412">
        <v>4</v>
      </c>
      <c r="BN30" s="412"/>
      <c r="BO30" s="412"/>
      <c r="BP30" s="415"/>
      <c r="BQ30" s="411" t="s">
        <v>1568</v>
      </c>
      <c r="BR30" s="412"/>
      <c r="BS30" s="412"/>
      <c r="BT30" s="412" t="s">
        <v>10</v>
      </c>
      <c r="BU30" s="412">
        <v>2</v>
      </c>
      <c r="BV30" s="412"/>
      <c r="BW30" s="412"/>
      <c r="BX30" s="415"/>
      <c r="BY30" s="417">
        <f>IF(COUNTIF(BZ30:CB40,1)=2,"直接対決","")</f>
      </c>
      <c r="BZ30" s="419">
        <f>COUNTIF(BA30:BX31,"⑥")+COUNTIF(BA30:BX31,"⑦")</f>
        <v>2</v>
      </c>
      <c r="CA30" s="419"/>
      <c r="CB30" s="419"/>
      <c r="CC30" s="421">
        <f>IF(BI30="","",2-BZ30)</f>
        <v>0</v>
      </c>
      <c r="CD30" s="421"/>
      <c r="CE30" s="421"/>
      <c r="CF30" s="423"/>
      <c r="CG30" s="91"/>
      <c r="CH30" s="91"/>
    </row>
    <row r="31" spans="1:86" s="89" customFormat="1" ht="7.5" customHeight="1">
      <c r="A31" s="95"/>
      <c r="B31" s="397"/>
      <c r="C31" s="379"/>
      <c r="D31" s="373"/>
      <c r="E31" s="373"/>
      <c r="F31" s="464"/>
      <c r="G31" s="464"/>
      <c r="H31" s="464"/>
      <c r="I31" s="464"/>
      <c r="J31" s="468"/>
      <c r="K31" s="495"/>
      <c r="L31" s="496"/>
      <c r="M31" s="496"/>
      <c r="N31" s="496"/>
      <c r="O31" s="496"/>
      <c r="P31" s="496"/>
      <c r="Q31" s="496"/>
      <c r="R31" s="497"/>
      <c r="S31" s="503"/>
      <c r="T31" s="504"/>
      <c r="U31" s="504"/>
      <c r="V31" s="504"/>
      <c r="W31" s="504"/>
      <c r="X31" s="504"/>
      <c r="Y31" s="504"/>
      <c r="Z31" s="506"/>
      <c r="AA31" s="503"/>
      <c r="AB31" s="504"/>
      <c r="AC31" s="504"/>
      <c r="AD31" s="504"/>
      <c r="AE31" s="504"/>
      <c r="AF31" s="504"/>
      <c r="AG31" s="504"/>
      <c r="AH31" s="506"/>
      <c r="AI31" s="479"/>
      <c r="AJ31" s="481"/>
      <c r="AK31" s="481"/>
      <c r="AL31" s="481"/>
      <c r="AM31" s="483"/>
      <c r="AN31" s="483"/>
      <c r="AO31" s="483"/>
      <c r="AP31" s="483"/>
      <c r="AQ31" s="225"/>
      <c r="AR31" s="397"/>
      <c r="AS31" s="379"/>
      <c r="AT31" s="373"/>
      <c r="AU31" s="373"/>
      <c r="AV31" s="401"/>
      <c r="AW31" s="401"/>
      <c r="AX31" s="401"/>
      <c r="AY31" s="401"/>
      <c r="AZ31" s="401"/>
      <c r="BA31" s="405"/>
      <c r="BB31" s="406"/>
      <c r="BC31" s="406"/>
      <c r="BD31" s="406"/>
      <c r="BE31" s="406"/>
      <c r="BF31" s="406"/>
      <c r="BG31" s="406"/>
      <c r="BH31" s="407"/>
      <c r="BI31" s="413"/>
      <c r="BJ31" s="414"/>
      <c r="BK31" s="414"/>
      <c r="BL31" s="414"/>
      <c r="BM31" s="414"/>
      <c r="BN31" s="414"/>
      <c r="BO31" s="414"/>
      <c r="BP31" s="416"/>
      <c r="BQ31" s="413"/>
      <c r="BR31" s="414"/>
      <c r="BS31" s="414"/>
      <c r="BT31" s="414"/>
      <c r="BU31" s="414"/>
      <c r="BV31" s="414"/>
      <c r="BW31" s="414"/>
      <c r="BX31" s="416"/>
      <c r="BY31" s="418"/>
      <c r="BZ31" s="420"/>
      <c r="CA31" s="420"/>
      <c r="CB31" s="420"/>
      <c r="CC31" s="422"/>
      <c r="CD31" s="422"/>
      <c r="CE31" s="422"/>
      <c r="CF31" s="424"/>
      <c r="CG31" s="91"/>
      <c r="CH31" s="91"/>
    </row>
    <row r="32" spans="1:84" ht="16.5" customHeight="1">
      <c r="A32" s="92"/>
      <c r="C32" s="379" t="s">
        <v>11</v>
      </c>
      <c r="D32" s="373"/>
      <c r="E32" s="373"/>
      <c r="F32" s="464" t="str">
        <f>IF(C30="ここに","",VLOOKUP(C30,'登録ナンバー'!$F$4:$I$616,3,0))</f>
        <v>TDC</v>
      </c>
      <c r="G32" s="464"/>
      <c r="H32" s="464"/>
      <c r="I32" s="464"/>
      <c r="J32" s="468"/>
      <c r="K32" s="495"/>
      <c r="L32" s="496"/>
      <c r="M32" s="496"/>
      <c r="N32" s="496"/>
      <c r="O32" s="496"/>
      <c r="P32" s="496"/>
      <c r="Q32" s="496"/>
      <c r="R32" s="497"/>
      <c r="S32" s="503"/>
      <c r="T32" s="504"/>
      <c r="U32" s="504"/>
      <c r="V32" s="504"/>
      <c r="W32" s="504"/>
      <c r="X32" s="504"/>
      <c r="Y32" s="504"/>
      <c r="Z32" s="506"/>
      <c r="AA32" s="503"/>
      <c r="AB32" s="504"/>
      <c r="AC32" s="504"/>
      <c r="AD32" s="504"/>
      <c r="AE32" s="504"/>
      <c r="AF32" s="504"/>
      <c r="AG32" s="504"/>
      <c r="AH32" s="506"/>
      <c r="AI32" s="484">
        <f>IF(OR(COUNTIF(AJ30:AL40,2)=3,COUNTIF(AJ30:AL40,1)=3),(S33+AA33)/(S33+AA33+W30+AE30),"")</f>
      </c>
      <c r="AJ32" s="485"/>
      <c r="AK32" s="485"/>
      <c r="AL32" s="485"/>
      <c r="AM32" s="486">
        <f>IF(AI32&lt;&gt;"",RANK(AI32,AI32:AI40),RANK(AJ30,AJ30:AL40))</f>
        <v>2</v>
      </c>
      <c r="AN32" s="486"/>
      <c r="AO32" s="486"/>
      <c r="AP32" s="486"/>
      <c r="AQ32" s="226"/>
      <c r="AS32" s="379" t="s">
        <v>11</v>
      </c>
      <c r="AT32" s="373"/>
      <c r="AU32" s="373"/>
      <c r="AV32" s="401" t="str">
        <f>IF(AS30="ここに","",VLOOKUP(AS30,'登録ナンバー'!$F$4:$I$616,3,0))</f>
        <v>村田八日市ＴＣ</v>
      </c>
      <c r="AW32" s="401"/>
      <c r="AX32" s="401"/>
      <c r="AY32" s="401"/>
      <c r="AZ32" s="401"/>
      <c r="BA32" s="405"/>
      <c r="BB32" s="406"/>
      <c r="BC32" s="406"/>
      <c r="BD32" s="406"/>
      <c r="BE32" s="406"/>
      <c r="BF32" s="406"/>
      <c r="BG32" s="406"/>
      <c r="BH32" s="407"/>
      <c r="BI32" s="413"/>
      <c r="BJ32" s="414"/>
      <c r="BK32" s="414"/>
      <c r="BL32" s="414"/>
      <c r="BM32" s="414"/>
      <c r="BN32" s="414"/>
      <c r="BO32" s="414"/>
      <c r="BP32" s="416"/>
      <c r="BQ32" s="413"/>
      <c r="BR32" s="414"/>
      <c r="BS32" s="414"/>
      <c r="BT32" s="414"/>
      <c r="BU32" s="414"/>
      <c r="BV32" s="414"/>
      <c r="BW32" s="414"/>
      <c r="BX32" s="416"/>
      <c r="BY32" s="425">
        <f>IF(OR(COUNTIF(BZ30:CB40,2)=3,COUNTIF(BZ30:CB40,1)=3),(BI33+BQ33)/(BI33+BQ33+BM30+BU30),"")</f>
      </c>
      <c r="BZ32" s="427"/>
      <c r="CA32" s="427"/>
      <c r="CB32" s="427"/>
      <c r="CC32" s="429">
        <f>IF(BY32&lt;&gt;"",RANK(BY32,BY32:BY40),RANK(BZ30,BZ30:CB40))</f>
        <v>1</v>
      </c>
      <c r="CD32" s="429"/>
      <c r="CE32" s="429"/>
      <c r="CF32" s="431"/>
    </row>
    <row r="33" spans="1:84" ht="4.5" customHeight="1" hidden="1">
      <c r="A33" s="92"/>
      <c r="C33" s="379"/>
      <c r="D33" s="373"/>
      <c r="E33" s="373"/>
      <c r="F33" s="285"/>
      <c r="G33" s="285"/>
      <c r="H33" s="285"/>
      <c r="I33" s="285"/>
      <c r="J33" s="324"/>
      <c r="K33" s="498"/>
      <c r="L33" s="499"/>
      <c r="M33" s="499"/>
      <c r="N33" s="499"/>
      <c r="O33" s="499"/>
      <c r="P33" s="499"/>
      <c r="Q33" s="499"/>
      <c r="R33" s="500"/>
      <c r="S33" s="286" t="str">
        <f>IF(S30="⑦","7",IF(S30="⑥","6",S30))</f>
        <v>6</v>
      </c>
      <c r="T33" s="289"/>
      <c r="U33" s="289"/>
      <c r="V33" s="289"/>
      <c r="W33" s="289"/>
      <c r="X33" s="289"/>
      <c r="Y33" s="289"/>
      <c r="Z33" s="289"/>
      <c r="AA33" s="286">
        <f>IF(AA30="⑦","7",IF(AA30="⑥","6",AA30))</f>
        <v>4</v>
      </c>
      <c r="AB33" s="289"/>
      <c r="AC33" s="289"/>
      <c r="AD33" s="289"/>
      <c r="AE33" s="289"/>
      <c r="AF33" s="289"/>
      <c r="AG33" s="289"/>
      <c r="AH33" s="290"/>
      <c r="AI33" s="507"/>
      <c r="AJ33" s="508"/>
      <c r="AK33" s="508"/>
      <c r="AL33" s="508"/>
      <c r="AM33" s="509"/>
      <c r="AN33" s="509"/>
      <c r="AO33" s="509"/>
      <c r="AP33" s="509"/>
      <c r="AQ33" s="226"/>
      <c r="AS33" s="379"/>
      <c r="AT33" s="373"/>
      <c r="AU33" s="373"/>
      <c r="AV33" s="281"/>
      <c r="AW33" s="281"/>
      <c r="AX33" s="281"/>
      <c r="AY33" s="281"/>
      <c r="AZ33" s="281"/>
      <c r="BA33" s="408"/>
      <c r="BB33" s="409"/>
      <c r="BC33" s="409"/>
      <c r="BD33" s="409"/>
      <c r="BE33" s="409"/>
      <c r="BF33" s="409"/>
      <c r="BG33" s="409"/>
      <c r="BH33" s="410"/>
      <c r="BI33" s="282" t="str">
        <f>IF(BI30="⑦","7",IF(BI30="⑥","6",BI30))</f>
        <v>6</v>
      </c>
      <c r="BJ33" s="283"/>
      <c r="BK33" s="283"/>
      <c r="BL33" s="283"/>
      <c r="BM33" s="283"/>
      <c r="BN33" s="283"/>
      <c r="BO33" s="283"/>
      <c r="BP33" s="283"/>
      <c r="BQ33" s="282" t="str">
        <f>IF(BQ30="⑦","7",IF(BQ30="⑥","6",BQ30))</f>
        <v>6</v>
      </c>
      <c r="BR33" s="283"/>
      <c r="BS33" s="283"/>
      <c r="BT33" s="283"/>
      <c r="BU33" s="283"/>
      <c r="BV33" s="283"/>
      <c r="BW33" s="283"/>
      <c r="BX33" s="284"/>
      <c r="BY33" s="426"/>
      <c r="BZ33" s="428"/>
      <c r="CA33" s="428"/>
      <c r="CB33" s="428"/>
      <c r="CC33" s="430"/>
      <c r="CD33" s="430"/>
      <c r="CE33" s="430"/>
      <c r="CF33" s="432"/>
    </row>
    <row r="34" spans="1:84" ht="7.5" customHeight="1">
      <c r="A34" s="92"/>
      <c r="B34" s="397">
        <f>AM36</f>
        <v>3</v>
      </c>
      <c r="C34" s="398" t="s">
        <v>1427</v>
      </c>
      <c r="D34" s="399"/>
      <c r="E34" s="399"/>
      <c r="F34" s="399" t="str">
        <f>IF(C34="ここに","",VLOOKUP(C34,'登録ナンバー'!$F$1:$I$616,2,0))</f>
        <v>山田洋平</v>
      </c>
      <c r="G34" s="399"/>
      <c r="H34" s="399"/>
      <c r="I34" s="399"/>
      <c r="J34" s="434"/>
      <c r="K34" s="433">
        <f>IF(S30="","",IF(AND(W30=6,S30&lt;&gt;"⑦"),"⑥",IF(W30=7,"⑦",W30)))</f>
        <v>2</v>
      </c>
      <c r="L34" s="399"/>
      <c r="M34" s="399"/>
      <c r="N34" s="399" t="s">
        <v>10</v>
      </c>
      <c r="O34" s="399">
        <f>IF(S30="","",IF(S30="⑥",6,IF(S30="⑦",7,S30)))</f>
        <v>6</v>
      </c>
      <c r="P34" s="399"/>
      <c r="Q34" s="399"/>
      <c r="R34" s="434"/>
      <c r="S34" s="435"/>
      <c r="T34" s="436"/>
      <c r="U34" s="436"/>
      <c r="V34" s="436"/>
      <c r="W34" s="436"/>
      <c r="X34" s="436"/>
      <c r="Y34" s="436"/>
      <c r="Z34" s="436"/>
      <c r="AA34" s="441">
        <v>2</v>
      </c>
      <c r="AB34" s="442"/>
      <c r="AC34" s="442"/>
      <c r="AD34" s="442" t="s">
        <v>10</v>
      </c>
      <c r="AE34" s="442">
        <v>6</v>
      </c>
      <c r="AF34" s="442"/>
      <c r="AG34" s="442"/>
      <c r="AH34" s="445"/>
      <c r="AI34" s="449">
        <f>IF(COUNTIF(AJ30:AL40,1)=2,"直接対決","")</f>
      </c>
      <c r="AJ34" s="451">
        <f>COUNTIF(K34:AH35,"⑥")+COUNTIF(K34:AH35,"⑦")</f>
        <v>0</v>
      </c>
      <c r="AK34" s="451"/>
      <c r="AL34" s="451"/>
      <c r="AM34" s="453">
        <f>IF(S30="","",2-AJ34)</f>
        <v>2</v>
      </c>
      <c r="AN34" s="453"/>
      <c r="AO34" s="453"/>
      <c r="AP34" s="453"/>
      <c r="AQ34" s="225"/>
      <c r="AR34" s="397">
        <f>CC36</f>
        <v>2</v>
      </c>
      <c r="AS34" s="398" t="s">
        <v>1548</v>
      </c>
      <c r="AT34" s="399"/>
      <c r="AU34" s="399"/>
      <c r="AV34" s="463" t="str">
        <f>IF(AS34="ここに","",VLOOKUP(AS34,'登録ナンバー'!$F$1:$I$616,2,0))</f>
        <v>岡本大樹</v>
      </c>
      <c r="AW34" s="463"/>
      <c r="AX34" s="463"/>
      <c r="AY34" s="463"/>
      <c r="AZ34" s="467"/>
      <c r="BA34" s="465">
        <f>IF(BI30="","",IF(AND(BM30=6,BI30&lt;&gt;"⑦"),"⑥",IF(BM30=7,"⑦",BM30)))</f>
        <v>4</v>
      </c>
      <c r="BB34" s="463"/>
      <c r="BC34" s="463"/>
      <c r="BD34" s="463" t="s">
        <v>10</v>
      </c>
      <c r="BE34" s="463">
        <f>IF(BI30="","",IF(BI30="⑥",6,IF(BI30="⑦",7,BI30)))</f>
        <v>6</v>
      </c>
      <c r="BF34" s="463"/>
      <c r="BG34" s="463"/>
      <c r="BH34" s="467"/>
      <c r="BI34" s="510"/>
      <c r="BJ34" s="511"/>
      <c r="BK34" s="511"/>
      <c r="BL34" s="511"/>
      <c r="BM34" s="511"/>
      <c r="BN34" s="511"/>
      <c r="BO34" s="511"/>
      <c r="BP34" s="511"/>
      <c r="BQ34" s="501" t="s">
        <v>1570</v>
      </c>
      <c r="BR34" s="502"/>
      <c r="BS34" s="502"/>
      <c r="BT34" s="502" t="s">
        <v>10</v>
      </c>
      <c r="BU34" s="502">
        <v>4</v>
      </c>
      <c r="BV34" s="502"/>
      <c r="BW34" s="502"/>
      <c r="BX34" s="505"/>
      <c r="BY34" s="478">
        <f>IF(COUNTIF(BZ30:CB40,1)=2,"直接対決","")</f>
      </c>
      <c r="BZ34" s="480">
        <f>COUNTIF(BA34:BX35,"⑥")+COUNTIF(BA34:BX35,"⑦")</f>
        <v>1</v>
      </c>
      <c r="CA34" s="480"/>
      <c r="CB34" s="480"/>
      <c r="CC34" s="482">
        <f>IF(BI30="","",2-BZ34)</f>
        <v>1</v>
      </c>
      <c r="CD34" s="482"/>
      <c r="CE34" s="482"/>
      <c r="CF34" s="488"/>
    </row>
    <row r="35" spans="1:84" ht="7.5" customHeight="1">
      <c r="A35" s="92"/>
      <c r="B35" s="397"/>
      <c r="C35" s="379"/>
      <c r="D35" s="373"/>
      <c r="E35" s="373"/>
      <c r="F35" s="373"/>
      <c r="G35" s="373"/>
      <c r="H35" s="373"/>
      <c r="I35" s="373"/>
      <c r="J35" s="386"/>
      <c r="K35" s="385"/>
      <c r="L35" s="373"/>
      <c r="M35" s="373"/>
      <c r="N35" s="373"/>
      <c r="O35" s="373"/>
      <c r="P35" s="373"/>
      <c r="Q35" s="373"/>
      <c r="R35" s="386"/>
      <c r="S35" s="437"/>
      <c r="T35" s="438"/>
      <c r="U35" s="438"/>
      <c r="V35" s="438"/>
      <c r="W35" s="438"/>
      <c r="X35" s="438"/>
      <c r="Y35" s="438"/>
      <c r="Z35" s="438"/>
      <c r="AA35" s="443"/>
      <c r="AB35" s="444"/>
      <c r="AC35" s="444"/>
      <c r="AD35" s="444"/>
      <c r="AE35" s="444"/>
      <c r="AF35" s="444"/>
      <c r="AG35" s="444"/>
      <c r="AH35" s="446"/>
      <c r="AI35" s="450"/>
      <c r="AJ35" s="452"/>
      <c r="AK35" s="452"/>
      <c r="AL35" s="452"/>
      <c r="AM35" s="454"/>
      <c r="AN35" s="454"/>
      <c r="AO35" s="454"/>
      <c r="AP35" s="454"/>
      <c r="AQ35" s="225"/>
      <c r="AR35" s="397"/>
      <c r="AS35" s="379"/>
      <c r="AT35" s="373"/>
      <c r="AU35" s="373"/>
      <c r="AV35" s="464"/>
      <c r="AW35" s="464"/>
      <c r="AX35" s="464"/>
      <c r="AY35" s="464"/>
      <c r="AZ35" s="468"/>
      <c r="BA35" s="466"/>
      <c r="BB35" s="464"/>
      <c r="BC35" s="464"/>
      <c r="BD35" s="464"/>
      <c r="BE35" s="464"/>
      <c r="BF35" s="464"/>
      <c r="BG35" s="464"/>
      <c r="BH35" s="468"/>
      <c r="BI35" s="512"/>
      <c r="BJ35" s="513"/>
      <c r="BK35" s="513"/>
      <c r="BL35" s="513"/>
      <c r="BM35" s="513"/>
      <c r="BN35" s="513"/>
      <c r="BO35" s="513"/>
      <c r="BP35" s="513"/>
      <c r="BQ35" s="503"/>
      <c r="BR35" s="504"/>
      <c r="BS35" s="504"/>
      <c r="BT35" s="504"/>
      <c r="BU35" s="504"/>
      <c r="BV35" s="504"/>
      <c r="BW35" s="504"/>
      <c r="BX35" s="506"/>
      <c r="BY35" s="479"/>
      <c r="BZ35" s="481"/>
      <c r="CA35" s="481"/>
      <c r="CB35" s="481"/>
      <c r="CC35" s="483"/>
      <c r="CD35" s="483"/>
      <c r="CE35" s="483"/>
      <c r="CF35" s="489"/>
    </row>
    <row r="36" spans="1:84" ht="15.75" customHeight="1">
      <c r="A36" s="92"/>
      <c r="B36" s="92"/>
      <c r="C36" s="379" t="s">
        <v>11</v>
      </c>
      <c r="D36" s="373"/>
      <c r="E36" s="373"/>
      <c r="F36" s="373" t="str">
        <f>IF(C34="ここに","",VLOOKUP(C34,'登録ナンバー'!$F$4:$H$616,3,0))</f>
        <v>うさぎとかめの集い</v>
      </c>
      <c r="G36" s="373"/>
      <c r="H36" s="373"/>
      <c r="I36" s="373"/>
      <c r="J36" s="386"/>
      <c r="K36" s="385"/>
      <c r="L36" s="373"/>
      <c r="M36" s="373"/>
      <c r="N36" s="373"/>
      <c r="O36" s="373"/>
      <c r="P36" s="373"/>
      <c r="Q36" s="373"/>
      <c r="R36" s="386"/>
      <c r="S36" s="437"/>
      <c r="T36" s="438"/>
      <c r="U36" s="438"/>
      <c r="V36" s="438"/>
      <c r="W36" s="438"/>
      <c r="X36" s="438"/>
      <c r="Y36" s="438"/>
      <c r="Z36" s="438"/>
      <c r="AA36" s="443"/>
      <c r="AB36" s="444"/>
      <c r="AC36" s="444"/>
      <c r="AD36" s="444"/>
      <c r="AE36" s="447"/>
      <c r="AF36" s="447"/>
      <c r="AG36" s="447"/>
      <c r="AH36" s="448"/>
      <c r="AI36" s="457">
        <f>IF(OR(COUNTIF(AJ30:AL40,2)=3,COUNTIF(AJ30:AL40,1)=3),(K37+AA37)/(K37+AA37+O34+AE34),"")</f>
      </c>
      <c r="AJ36" s="373"/>
      <c r="AK36" s="373"/>
      <c r="AL36" s="373"/>
      <c r="AM36" s="459">
        <f>IF(AI36&lt;&gt;"",RANK(AI36,AI32:AI40),RANK(AJ34,AJ30:AL40))</f>
        <v>3</v>
      </c>
      <c r="AN36" s="459"/>
      <c r="AO36" s="459"/>
      <c r="AP36" s="459"/>
      <c r="AQ36" s="226"/>
      <c r="AR36" s="92"/>
      <c r="AS36" s="379" t="s">
        <v>11</v>
      </c>
      <c r="AT36" s="373"/>
      <c r="AU36" s="373"/>
      <c r="AV36" s="464" t="str">
        <f>IF(AS34="ここに","",VLOOKUP(AS34,'登録ナンバー'!$F$4:$I$616,3,0))</f>
        <v>Ｋテニスカレッジ</v>
      </c>
      <c r="AW36" s="464"/>
      <c r="AX36" s="464"/>
      <c r="AY36" s="464"/>
      <c r="AZ36" s="468"/>
      <c r="BA36" s="466"/>
      <c r="BB36" s="464"/>
      <c r="BC36" s="464"/>
      <c r="BD36" s="464"/>
      <c r="BE36" s="464"/>
      <c r="BF36" s="464"/>
      <c r="BG36" s="464"/>
      <c r="BH36" s="468"/>
      <c r="BI36" s="512"/>
      <c r="BJ36" s="513"/>
      <c r="BK36" s="513"/>
      <c r="BL36" s="513"/>
      <c r="BM36" s="513"/>
      <c r="BN36" s="513"/>
      <c r="BO36" s="513"/>
      <c r="BP36" s="513"/>
      <c r="BQ36" s="503"/>
      <c r="BR36" s="504"/>
      <c r="BS36" s="504"/>
      <c r="BT36" s="504"/>
      <c r="BU36" s="516"/>
      <c r="BV36" s="516"/>
      <c r="BW36" s="516"/>
      <c r="BX36" s="517"/>
      <c r="BY36" s="484">
        <f>IF(OR(COUNTIF(BZ30:CB40,2)=3,COUNTIF(BZ30:CB40,1)=3),(BA37+BQ37)/(BA37+BQ37+BE34+BU34),"")</f>
      </c>
      <c r="BZ36" s="464"/>
      <c r="CA36" s="464"/>
      <c r="CB36" s="464"/>
      <c r="CC36" s="486">
        <f>IF(BY36&lt;&gt;"",RANK(BY36,BY32:BY40),RANK(BZ34,BZ30:CB40))</f>
        <v>2</v>
      </c>
      <c r="CD36" s="486"/>
      <c r="CE36" s="486"/>
      <c r="CF36" s="487"/>
    </row>
    <row r="37" spans="1:84" ht="3.75" customHeight="1" hidden="1">
      <c r="A37" s="92"/>
      <c r="B37" s="92"/>
      <c r="C37" s="379"/>
      <c r="D37" s="373"/>
      <c r="E37" s="373"/>
      <c r="F37" s="89"/>
      <c r="G37" s="89"/>
      <c r="H37" s="89"/>
      <c r="I37" s="89"/>
      <c r="J37" s="151"/>
      <c r="K37" s="99">
        <f>IF(K34="⑦","7",IF(K34="⑥","6",K34))</f>
        <v>2</v>
      </c>
      <c r="L37" s="100"/>
      <c r="M37" s="100"/>
      <c r="N37" s="100"/>
      <c r="O37" s="100"/>
      <c r="P37" s="100"/>
      <c r="Q37" s="100"/>
      <c r="R37" s="104"/>
      <c r="S37" s="439"/>
      <c r="T37" s="440"/>
      <c r="U37" s="440"/>
      <c r="V37" s="440"/>
      <c r="W37" s="440"/>
      <c r="X37" s="440"/>
      <c r="Y37" s="440"/>
      <c r="Z37" s="440"/>
      <c r="AA37" s="99">
        <f>IF(AA34="⑦","7",IF(AA34="⑥","6",AA34))</f>
        <v>2</v>
      </c>
      <c r="AB37" s="102"/>
      <c r="AC37" s="102"/>
      <c r="AD37" s="102"/>
      <c r="AE37" s="102"/>
      <c r="AF37" s="102"/>
      <c r="AG37" s="102"/>
      <c r="AH37" s="109"/>
      <c r="AI37" s="458"/>
      <c r="AJ37" s="381"/>
      <c r="AK37" s="381"/>
      <c r="AL37" s="381"/>
      <c r="AM37" s="460"/>
      <c r="AN37" s="460"/>
      <c r="AO37" s="460"/>
      <c r="AP37" s="460"/>
      <c r="AQ37" s="226"/>
      <c r="AR37" s="92"/>
      <c r="AS37" s="379"/>
      <c r="AT37" s="373"/>
      <c r="AU37" s="373"/>
      <c r="AV37" s="285"/>
      <c r="AW37" s="285"/>
      <c r="AX37" s="285"/>
      <c r="AY37" s="285"/>
      <c r="AZ37" s="285"/>
      <c r="BA37" s="286">
        <f>IF(BA34="⑦","7",IF(BA34="⑥","6",BA34))</f>
        <v>4</v>
      </c>
      <c r="BB37" s="287"/>
      <c r="BC37" s="287"/>
      <c r="BD37" s="287"/>
      <c r="BE37" s="287"/>
      <c r="BF37" s="287"/>
      <c r="BG37" s="287"/>
      <c r="BH37" s="288"/>
      <c r="BI37" s="514"/>
      <c r="BJ37" s="515"/>
      <c r="BK37" s="515"/>
      <c r="BL37" s="515"/>
      <c r="BM37" s="515"/>
      <c r="BN37" s="515"/>
      <c r="BO37" s="515"/>
      <c r="BP37" s="515"/>
      <c r="BQ37" s="286" t="str">
        <f>IF(BQ34="⑦","7",IF(BQ34="⑥","6",BQ34))</f>
        <v>6</v>
      </c>
      <c r="BR37" s="289"/>
      <c r="BS37" s="289"/>
      <c r="BT37" s="289"/>
      <c r="BU37" s="289"/>
      <c r="BV37" s="289"/>
      <c r="BW37" s="289"/>
      <c r="BX37" s="290"/>
      <c r="BY37" s="507"/>
      <c r="BZ37" s="469"/>
      <c r="CA37" s="469"/>
      <c r="CB37" s="469"/>
      <c r="CC37" s="509"/>
      <c r="CD37" s="509"/>
      <c r="CE37" s="509"/>
      <c r="CF37" s="518"/>
    </row>
    <row r="38" spans="1:84" ht="7.5" customHeight="1">
      <c r="A38" s="92"/>
      <c r="B38" s="397">
        <f>AM40</f>
        <v>1</v>
      </c>
      <c r="C38" s="398" t="s">
        <v>9</v>
      </c>
      <c r="D38" s="399"/>
      <c r="E38" s="399"/>
      <c r="F38" s="400" t="s">
        <v>1433</v>
      </c>
      <c r="G38" s="400"/>
      <c r="H38" s="400"/>
      <c r="I38" s="400"/>
      <c r="J38" s="519"/>
      <c r="K38" s="521" t="str">
        <f>IF(S30="","",IF(AND(AE30=6,AA30&lt;&gt;"⑦"),"⑥",IF(AE30=7,"⑦",AE30)))</f>
        <v>⑥</v>
      </c>
      <c r="L38" s="400"/>
      <c r="M38" s="400"/>
      <c r="N38" s="400" t="s">
        <v>10</v>
      </c>
      <c r="O38" s="400">
        <v>2</v>
      </c>
      <c r="P38" s="400"/>
      <c r="Q38" s="400"/>
      <c r="R38" s="519"/>
      <c r="S38" s="521" t="str">
        <f>IF(S30="","",IF(AND(AE34=6,AA34&lt;&gt;"⑦"),"⑥",IF(AE34=7,"⑦",AE34)))</f>
        <v>⑥</v>
      </c>
      <c r="T38" s="400"/>
      <c r="U38" s="400"/>
      <c r="V38" s="400" t="s">
        <v>10</v>
      </c>
      <c r="W38" s="400">
        <f>IF(S30="","",IF(AA34="⑥",6,IF(AA34="⑦",7,AA34)))</f>
        <v>2</v>
      </c>
      <c r="X38" s="400"/>
      <c r="Y38" s="400"/>
      <c r="Z38" s="519"/>
      <c r="AA38" s="525"/>
      <c r="AB38" s="526"/>
      <c r="AC38" s="526"/>
      <c r="AD38" s="526"/>
      <c r="AE38" s="526"/>
      <c r="AF38" s="526"/>
      <c r="AG38" s="527"/>
      <c r="AH38" s="528"/>
      <c r="AI38" s="417">
        <f>IF(COUNTIF(AJ30:AL45,1)=2,"直接対決","")</f>
      </c>
      <c r="AJ38" s="419">
        <f>COUNTIF(K38:AH39,"⑥")+COUNTIF(K38:AH39,"⑦")</f>
        <v>2</v>
      </c>
      <c r="AK38" s="419"/>
      <c r="AL38" s="419"/>
      <c r="AM38" s="421">
        <f>IF(S30="","",2-AJ38)</f>
        <v>0</v>
      </c>
      <c r="AN38" s="421"/>
      <c r="AO38" s="421"/>
      <c r="AP38" s="421"/>
      <c r="AQ38" s="225"/>
      <c r="AR38" s="397">
        <f>CC40</f>
        <v>3</v>
      </c>
      <c r="AS38" s="398" t="s">
        <v>1550</v>
      </c>
      <c r="AT38" s="399"/>
      <c r="AU38" s="399"/>
      <c r="AV38" s="399" t="s">
        <v>1436</v>
      </c>
      <c r="AW38" s="399"/>
      <c r="AX38" s="399"/>
      <c r="AY38" s="399"/>
      <c r="AZ38" s="399"/>
      <c r="BA38" s="433">
        <f>IF(BI30="","",IF(AND(BU30=6,BQ30&lt;&gt;"⑦"),"⑥",IF(BU30=7,"⑦",BU30)))</f>
        <v>2</v>
      </c>
      <c r="BB38" s="399"/>
      <c r="BC38" s="399"/>
      <c r="BD38" s="399" t="s">
        <v>10</v>
      </c>
      <c r="BE38" s="399">
        <f>IF(BI30="","",IF(BQ30="⑥",6,IF(BQ30="⑦",7,BQ30)))</f>
        <v>6</v>
      </c>
      <c r="BF38" s="399"/>
      <c r="BG38" s="399"/>
      <c r="BH38" s="434"/>
      <c r="BI38" s="433">
        <f>IF(BI30="","",IF(AND(BU34=6,BQ34&lt;&gt;"⑦"),"⑥",IF(BU34=7,"⑦",BU34)))</f>
        <v>4</v>
      </c>
      <c r="BJ38" s="399"/>
      <c r="BK38" s="399"/>
      <c r="BL38" s="399" t="s">
        <v>10</v>
      </c>
      <c r="BM38" s="399">
        <f>IF(BI30="","",IF(BQ34="⑥",6,IF(BQ34="⑦",7,BQ34)))</f>
        <v>6</v>
      </c>
      <c r="BN38" s="399"/>
      <c r="BO38" s="399"/>
      <c r="BP38" s="434"/>
      <c r="BQ38" s="532"/>
      <c r="BR38" s="533"/>
      <c r="BS38" s="533"/>
      <c r="BT38" s="533"/>
      <c r="BU38" s="533"/>
      <c r="BV38" s="533"/>
      <c r="BW38" s="534"/>
      <c r="BX38" s="535"/>
      <c r="BY38" s="449">
        <f>IF(COUNTIF(BZ30:CB45,1)=2,"直接対決","")</f>
      </c>
      <c r="BZ38" s="451">
        <f>COUNTIF(BA38:BX39,"⑥")+COUNTIF(BA38:BX39,"⑦")</f>
        <v>0</v>
      </c>
      <c r="CA38" s="451"/>
      <c r="CB38" s="451"/>
      <c r="CC38" s="453">
        <f>IF(BI30="","",2-BZ38)</f>
        <v>2</v>
      </c>
      <c r="CD38" s="453"/>
      <c r="CE38" s="453"/>
      <c r="CF38" s="455"/>
    </row>
    <row r="39" spans="1:84" ht="7.5" customHeight="1">
      <c r="A39" s="92"/>
      <c r="B39" s="397"/>
      <c r="C39" s="379"/>
      <c r="D39" s="373"/>
      <c r="E39" s="373"/>
      <c r="F39" s="401"/>
      <c r="G39" s="401"/>
      <c r="H39" s="401"/>
      <c r="I39" s="401"/>
      <c r="J39" s="520"/>
      <c r="K39" s="522"/>
      <c r="L39" s="401"/>
      <c r="M39" s="401"/>
      <c r="N39" s="401"/>
      <c r="O39" s="401"/>
      <c r="P39" s="401"/>
      <c r="Q39" s="401"/>
      <c r="R39" s="520"/>
      <c r="S39" s="522"/>
      <c r="T39" s="401"/>
      <c r="U39" s="401"/>
      <c r="V39" s="401"/>
      <c r="W39" s="401"/>
      <c r="X39" s="401"/>
      <c r="Y39" s="401"/>
      <c r="Z39" s="520"/>
      <c r="AA39" s="529"/>
      <c r="AB39" s="527"/>
      <c r="AC39" s="527"/>
      <c r="AD39" s="527"/>
      <c r="AE39" s="527"/>
      <c r="AF39" s="527"/>
      <c r="AG39" s="527"/>
      <c r="AH39" s="528"/>
      <c r="AI39" s="418"/>
      <c r="AJ39" s="420"/>
      <c r="AK39" s="420"/>
      <c r="AL39" s="420"/>
      <c r="AM39" s="422"/>
      <c r="AN39" s="422"/>
      <c r="AO39" s="422"/>
      <c r="AP39" s="422"/>
      <c r="AQ39" s="225"/>
      <c r="AR39" s="397"/>
      <c r="AS39" s="379"/>
      <c r="AT39" s="373"/>
      <c r="AU39" s="373"/>
      <c r="AV39" s="373"/>
      <c r="AW39" s="373"/>
      <c r="AX39" s="373"/>
      <c r="AY39" s="373"/>
      <c r="AZ39" s="373"/>
      <c r="BA39" s="385"/>
      <c r="BB39" s="373"/>
      <c r="BC39" s="373"/>
      <c r="BD39" s="373"/>
      <c r="BE39" s="373"/>
      <c r="BF39" s="373"/>
      <c r="BG39" s="373"/>
      <c r="BH39" s="386"/>
      <c r="BI39" s="385"/>
      <c r="BJ39" s="373"/>
      <c r="BK39" s="373"/>
      <c r="BL39" s="373"/>
      <c r="BM39" s="373"/>
      <c r="BN39" s="373"/>
      <c r="BO39" s="373"/>
      <c r="BP39" s="386"/>
      <c r="BQ39" s="536"/>
      <c r="BR39" s="534"/>
      <c r="BS39" s="534"/>
      <c r="BT39" s="534"/>
      <c r="BU39" s="534"/>
      <c r="BV39" s="534"/>
      <c r="BW39" s="534"/>
      <c r="BX39" s="535"/>
      <c r="BY39" s="450"/>
      <c r="BZ39" s="452"/>
      <c r="CA39" s="452"/>
      <c r="CB39" s="452"/>
      <c r="CC39" s="454"/>
      <c r="CD39" s="454"/>
      <c r="CE39" s="454"/>
      <c r="CF39" s="456"/>
    </row>
    <row r="40" spans="1:84" ht="14.25" customHeight="1" thickBot="1">
      <c r="A40" s="92"/>
      <c r="B40" s="92"/>
      <c r="C40" s="379" t="s">
        <v>11</v>
      </c>
      <c r="D40" s="373"/>
      <c r="E40" s="373"/>
      <c r="F40" s="401" t="s">
        <v>1421</v>
      </c>
      <c r="G40" s="401"/>
      <c r="H40" s="401"/>
      <c r="I40" s="401"/>
      <c r="J40" s="520"/>
      <c r="K40" s="522"/>
      <c r="L40" s="401"/>
      <c r="M40" s="401"/>
      <c r="N40" s="401"/>
      <c r="O40" s="523"/>
      <c r="P40" s="523"/>
      <c r="Q40" s="523"/>
      <c r="R40" s="524"/>
      <c r="S40" s="522"/>
      <c r="T40" s="401"/>
      <c r="U40" s="401"/>
      <c r="V40" s="401"/>
      <c r="W40" s="401"/>
      <c r="X40" s="401"/>
      <c r="Y40" s="401"/>
      <c r="Z40" s="520"/>
      <c r="AA40" s="529"/>
      <c r="AB40" s="527"/>
      <c r="AC40" s="527"/>
      <c r="AD40" s="527"/>
      <c r="AE40" s="527"/>
      <c r="AF40" s="527"/>
      <c r="AG40" s="527"/>
      <c r="AH40" s="528"/>
      <c r="AI40" s="425">
        <f>IF(OR(COUNTIF(AJ30:AL40,2)=3,COUNTIF(AJ30:AL40,1)=3),(S41+K41)/(K41+W38+O38+S41),"")</f>
      </c>
      <c r="AJ40" s="427"/>
      <c r="AK40" s="427"/>
      <c r="AL40" s="427"/>
      <c r="AM40" s="429">
        <f>IF(AI40&lt;&gt;"",RANK(AI40,AI32:AI40),RANK(AJ38,AJ30:AL40))</f>
        <v>1</v>
      </c>
      <c r="AN40" s="429"/>
      <c r="AO40" s="429"/>
      <c r="AP40" s="429"/>
      <c r="AQ40" s="226"/>
      <c r="AR40" s="92"/>
      <c r="AS40" s="379" t="s">
        <v>11</v>
      </c>
      <c r="AT40" s="373"/>
      <c r="AU40" s="373"/>
      <c r="AV40" s="490" t="s">
        <v>1435</v>
      </c>
      <c r="AW40" s="490"/>
      <c r="AX40" s="490"/>
      <c r="AY40" s="490"/>
      <c r="AZ40" s="490"/>
      <c r="BA40" s="385"/>
      <c r="BB40" s="373"/>
      <c r="BC40" s="373"/>
      <c r="BD40" s="373"/>
      <c r="BE40" s="381"/>
      <c r="BF40" s="381"/>
      <c r="BG40" s="381"/>
      <c r="BH40" s="394"/>
      <c r="BI40" s="385"/>
      <c r="BJ40" s="373"/>
      <c r="BK40" s="373"/>
      <c r="BL40" s="373"/>
      <c r="BM40" s="373"/>
      <c r="BN40" s="373"/>
      <c r="BO40" s="373"/>
      <c r="BP40" s="386"/>
      <c r="BQ40" s="536"/>
      <c r="BR40" s="534"/>
      <c r="BS40" s="534"/>
      <c r="BT40" s="534"/>
      <c r="BU40" s="534"/>
      <c r="BV40" s="534"/>
      <c r="BW40" s="534"/>
      <c r="BX40" s="535"/>
      <c r="BY40" s="457">
        <f>IF(OR(COUNTIF(BZ30:CB40,2)=3,COUNTIF(BZ30:CB40,1)=3),(BI41+BA41)/(BA41+BM38+BE38+BI41),"")</f>
      </c>
      <c r="BZ40" s="538"/>
      <c r="CA40" s="538"/>
      <c r="CB40" s="538"/>
      <c r="CC40" s="459">
        <f>IF(BY40&lt;&gt;"",RANK(BY40,BY32:BY40),RANK(BZ38,BZ30:CB40))</f>
        <v>3</v>
      </c>
      <c r="CD40" s="459"/>
      <c r="CE40" s="459"/>
      <c r="CF40" s="461"/>
    </row>
    <row r="41" spans="2:88" ht="3.75" customHeight="1" hidden="1">
      <c r="B41" s="92"/>
      <c r="C41" s="537"/>
      <c r="D41" s="490"/>
      <c r="E41" s="490"/>
      <c r="F41" s="338"/>
      <c r="G41" s="338"/>
      <c r="H41" s="338"/>
      <c r="I41" s="338"/>
      <c r="J41" s="339"/>
      <c r="K41" s="335" t="str">
        <f>IF(K38="⑦","7",IF(K38="⑥","6",K38))</f>
        <v>6</v>
      </c>
      <c r="L41" s="336"/>
      <c r="M41" s="336"/>
      <c r="N41" s="336"/>
      <c r="O41" s="336"/>
      <c r="P41" s="336"/>
      <c r="Q41" s="336"/>
      <c r="R41" s="337"/>
      <c r="S41" s="335" t="str">
        <f>IF(S38="⑦","7",IF(S38="⑥","6",S38))</f>
        <v>6</v>
      </c>
      <c r="T41" s="336"/>
      <c r="U41" s="336"/>
      <c r="V41" s="336"/>
      <c r="W41" s="336"/>
      <c r="X41" s="336"/>
      <c r="Y41" s="336"/>
      <c r="Z41" s="336"/>
      <c r="AA41" s="530"/>
      <c r="AB41" s="531"/>
      <c r="AC41" s="531"/>
      <c r="AD41" s="531"/>
      <c r="AE41" s="531"/>
      <c r="AF41" s="527"/>
      <c r="AG41" s="527"/>
      <c r="AH41" s="528"/>
      <c r="AI41" s="425"/>
      <c r="AJ41" s="427"/>
      <c r="AK41" s="427"/>
      <c r="AL41" s="427"/>
      <c r="AM41" s="429"/>
      <c r="AN41" s="429"/>
      <c r="AO41" s="429"/>
      <c r="AP41" s="429"/>
      <c r="AQ41" s="224"/>
      <c r="AR41" s="92"/>
      <c r="AS41" s="379"/>
      <c r="AT41" s="373"/>
      <c r="AU41" s="373"/>
      <c r="AV41" s="89"/>
      <c r="AW41" s="89"/>
      <c r="AX41" s="89"/>
      <c r="AY41" s="89"/>
      <c r="AZ41" s="89"/>
      <c r="BA41" s="101">
        <f>IF(BA38="⑦","7",IF(BA38="⑥","6",BA38))</f>
        <v>2</v>
      </c>
      <c r="BH41" s="105"/>
      <c r="BI41" s="101">
        <f>IF(BI38="⑦","7",IF(BI38="⑥","6",BI38))</f>
        <v>4</v>
      </c>
      <c r="BQ41" s="536"/>
      <c r="BR41" s="534"/>
      <c r="BS41" s="534"/>
      <c r="BT41" s="534"/>
      <c r="BU41" s="534"/>
      <c r="BV41" s="534"/>
      <c r="BW41" s="534"/>
      <c r="BX41" s="535"/>
      <c r="BY41" s="457"/>
      <c r="BZ41" s="538"/>
      <c r="CA41" s="538"/>
      <c r="CB41" s="538"/>
      <c r="CC41" s="459"/>
      <c r="CD41" s="459"/>
      <c r="CE41" s="459"/>
      <c r="CF41" s="461"/>
      <c r="CJ41" s="91" t="s">
        <v>13</v>
      </c>
    </row>
    <row r="42" spans="3:84" ht="4.5" customHeight="1">
      <c r="C42" s="97"/>
      <c r="D42" s="97"/>
      <c r="E42" s="97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7"/>
      <c r="S42" s="97"/>
      <c r="T42" s="97"/>
      <c r="U42" s="97"/>
      <c r="V42" s="97"/>
      <c r="W42" s="97"/>
      <c r="X42" s="97"/>
      <c r="Y42" s="97"/>
      <c r="Z42" s="135"/>
      <c r="AA42" s="135"/>
      <c r="AB42" s="135"/>
      <c r="AC42" s="135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08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131"/>
      <c r="BQ42" s="131"/>
      <c r="BR42" s="131"/>
      <c r="BS42" s="131"/>
      <c r="BT42" s="131"/>
      <c r="BU42" s="131"/>
      <c r="BV42" s="131"/>
      <c r="BW42" s="131"/>
      <c r="BX42" s="98"/>
      <c r="BY42" s="98"/>
      <c r="BZ42" s="98"/>
      <c r="CA42" s="98"/>
      <c r="CB42" s="98"/>
      <c r="CC42" s="98"/>
      <c r="CD42" s="98"/>
      <c r="CE42" s="98"/>
      <c r="CF42" s="98"/>
    </row>
    <row r="43" spans="3:75" ht="7.5" customHeight="1">
      <c r="C43" s="373" t="s">
        <v>1551</v>
      </c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116"/>
      <c r="BQ43" s="116"/>
      <c r="BR43" s="116"/>
      <c r="BS43" s="116"/>
      <c r="BT43" s="116"/>
      <c r="BU43" s="116"/>
      <c r="BV43" s="116"/>
      <c r="BW43" s="116"/>
    </row>
    <row r="44" spans="3:74" ht="7.5" customHeight="1" thickBot="1"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  <c r="AG44" s="490"/>
      <c r="AH44" s="490"/>
      <c r="AI44" s="490"/>
      <c r="AJ44" s="490"/>
      <c r="AK44" s="490"/>
      <c r="AL44" s="490"/>
      <c r="AM44" s="490"/>
      <c r="AN44" s="490"/>
      <c r="AO44" s="490"/>
      <c r="AP44" s="490"/>
      <c r="AQ44" s="89"/>
      <c r="BA44" s="539" t="s">
        <v>1552</v>
      </c>
      <c r="BB44" s="539"/>
      <c r="BC44" s="539"/>
      <c r="BD44" s="539"/>
      <c r="BE44" s="539"/>
      <c r="BF44" s="539"/>
      <c r="BG44" s="539"/>
      <c r="BH44" s="539"/>
      <c r="BI44" s="539"/>
      <c r="BJ44" s="539"/>
      <c r="BK44" s="539"/>
      <c r="BL44" s="539"/>
      <c r="BM44" s="539"/>
      <c r="BN44" s="539"/>
      <c r="BO44" s="539"/>
      <c r="BP44" s="539"/>
      <c r="BQ44" s="539"/>
      <c r="BR44" s="539"/>
      <c r="BS44" s="539"/>
      <c r="BT44" s="539"/>
      <c r="BU44" s="116"/>
      <c r="BV44" s="116"/>
    </row>
    <row r="45" spans="1:74" ht="7.5" customHeight="1">
      <c r="A45" s="92"/>
      <c r="B45" s="92"/>
      <c r="C45" s="379" t="s">
        <v>18</v>
      </c>
      <c r="D45" s="373"/>
      <c r="E45" s="373"/>
      <c r="F45" s="373"/>
      <c r="G45" s="373"/>
      <c r="H45" s="373"/>
      <c r="I45" s="373"/>
      <c r="J45" s="373"/>
      <c r="K45" s="382" t="str">
        <f>F49</f>
        <v>竹田圭佑</v>
      </c>
      <c r="L45" s="383"/>
      <c r="M45" s="383"/>
      <c r="N45" s="383"/>
      <c r="O45" s="383"/>
      <c r="P45" s="383"/>
      <c r="Q45" s="383"/>
      <c r="R45" s="384"/>
      <c r="S45" s="385" t="str">
        <f>F53</f>
        <v>押谷繁樹</v>
      </c>
      <c r="T45" s="373"/>
      <c r="U45" s="373"/>
      <c r="V45" s="373"/>
      <c r="W45" s="373"/>
      <c r="X45" s="373"/>
      <c r="Y45" s="373"/>
      <c r="Z45" s="373"/>
      <c r="AA45" s="385" t="str">
        <f>F57</f>
        <v>黒川雄介</v>
      </c>
      <c r="AB45" s="373"/>
      <c r="AC45" s="373"/>
      <c r="AD45" s="373"/>
      <c r="AE45" s="373"/>
      <c r="AF45" s="373"/>
      <c r="AG45" s="373"/>
      <c r="AH45" s="386"/>
      <c r="AI45" s="389">
        <f>IF(AI51&lt;&gt;"","取得","")</f>
      </c>
      <c r="AJ45" s="98"/>
      <c r="AK45" s="383" t="s">
        <v>7</v>
      </c>
      <c r="AL45" s="383"/>
      <c r="AM45" s="383"/>
      <c r="AN45" s="383"/>
      <c r="AO45" s="383"/>
      <c r="AP45" s="391"/>
      <c r="AQ45" s="89"/>
      <c r="AX45" s="89"/>
      <c r="AY45" s="89"/>
      <c r="AZ45" s="89"/>
      <c r="BA45" s="539"/>
      <c r="BB45" s="539"/>
      <c r="BC45" s="539"/>
      <c r="BD45" s="539"/>
      <c r="BE45" s="539"/>
      <c r="BF45" s="539"/>
      <c r="BG45" s="539"/>
      <c r="BH45" s="539"/>
      <c r="BI45" s="539"/>
      <c r="BJ45" s="539"/>
      <c r="BK45" s="539"/>
      <c r="BL45" s="539"/>
      <c r="BM45" s="539"/>
      <c r="BN45" s="539"/>
      <c r="BO45" s="539"/>
      <c r="BP45" s="539"/>
      <c r="BQ45" s="539"/>
      <c r="BR45" s="539"/>
      <c r="BS45" s="539"/>
      <c r="BT45" s="539"/>
      <c r="BU45" s="116"/>
      <c r="BV45" s="116"/>
    </row>
    <row r="46" spans="1:83" ht="7.5" customHeight="1">
      <c r="A46" s="92"/>
      <c r="C46" s="379"/>
      <c r="D46" s="373"/>
      <c r="E46" s="373"/>
      <c r="F46" s="373"/>
      <c r="G46" s="373"/>
      <c r="H46" s="373"/>
      <c r="I46" s="373"/>
      <c r="J46" s="373"/>
      <c r="K46" s="385"/>
      <c r="L46" s="373"/>
      <c r="M46" s="373"/>
      <c r="N46" s="373"/>
      <c r="O46" s="373"/>
      <c r="P46" s="373"/>
      <c r="Q46" s="373"/>
      <c r="R46" s="386"/>
      <c r="S46" s="385"/>
      <c r="T46" s="373"/>
      <c r="U46" s="373"/>
      <c r="V46" s="373"/>
      <c r="W46" s="373"/>
      <c r="X46" s="373"/>
      <c r="Y46" s="373"/>
      <c r="Z46" s="373"/>
      <c r="AA46" s="385"/>
      <c r="AB46" s="373"/>
      <c r="AC46" s="373"/>
      <c r="AD46" s="373"/>
      <c r="AE46" s="373"/>
      <c r="AF46" s="373"/>
      <c r="AG46" s="373"/>
      <c r="AH46" s="386"/>
      <c r="AI46" s="390"/>
      <c r="AK46" s="373"/>
      <c r="AL46" s="373"/>
      <c r="AM46" s="373"/>
      <c r="AN46" s="373"/>
      <c r="AO46" s="373"/>
      <c r="AP46" s="392"/>
      <c r="AQ46" s="89"/>
      <c r="BX46" s="373" t="str">
        <f>IF($S$87="","リーグ５",VLOOKUP(1,$B$87:$J$96,5,FALSE))</f>
        <v>森　寿人</v>
      </c>
      <c r="BY46" s="373"/>
      <c r="BZ46" s="373"/>
      <c r="CA46" s="373"/>
      <c r="CB46" s="373"/>
      <c r="CC46" s="89"/>
      <c r="CD46" s="89"/>
      <c r="CE46" s="89"/>
    </row>
    <row r="47" spans="1:83" ht="7.5" customHeight="1" thickBot="1">
      <c r="A47" s="92"/>
      <c r="C47" s="379"/>
      <c r="D47" s="373"/>
      <c r="E47" s="373"/>
      <c r="F47" s="373"/>
      <c r="G47" s="373"/>
      <c r="H47" s="373"/>
      <c r="I47" s="373"/>
      <c r="J47" s="373"/>
      <c r="K47" s="385" t="str">
        <f>F51</f>
        <v>うさぎとかめの集い</v>
      </c>
      <c r="L47" s="373"/>
      <c r="M47" s="373"/>
      <c r="N47" s="373"/>
      <c r="O47" s="373"/>
      <c r="P47" s="373"/>
      <c r="Q47" s="373"/>
      <c r="R47" s="386"/>
      <c r="S47" s="385" t="str">
        <f>F55</f>
        <v>Ｋテニスカレッジ</v>
      </c>
      <c r="T47" s="373"/>
      <c r="U47" s="373"/>
      <c r="V47" s="373"/>
      <c r="W47" s="373"/>
      <c r="X47" s="373"/>
      <c r="Y47" s="373"/>
      <c r="Z47" s="373"/>
      <c r="AA47" s="385" t="str">
        <f>F59</f>
        <v>一般Ｊｒ</v>
      </c>
      <c r="AB47" s="373"/>
      <c r="AC47" s="373"/>
      <c r="AD47" s="373"/>
      <c r="AE47" s="373"/>
      <c r="AF47" s="373"/>
      <c r="AG47" s="373"/>
      <c r="AH47" s="386"/>
      <c r="AI47" s="390">
        <f>IF(AI51&lt;&gt;"","ゲーム率","")</f>
      </c>
      <c r="AJ47" s="373"/>
      <c r="AK47" s="373" t="s">
        <v>8</v>
      </c>
      <c r="AL47" s="373"/>
      <c r="AM47" s="373"/>
      <c r="AN47" s="373"/>
      <c r="AO47" s="373"/>
      <c r="AP47" s="392"/>
      <c r="AQ47" s="89"/>
      <c r="AR47" s="89"/>
      <c r="AS47" s="89"/>
      <c r="AT47" s="89"/>
      <c r="AU47" s="89"/>
      <c r="AV47" s="89"/>
      <c r="AW47" s="464" t="str">
        <f>IF($S$11="","リーグ1",VLOOKUP(1,$B$11:$J$21,5,FALSE))</f>
        <v>久保侑暉</v>
      </c>
      <c r="AX47" s="464"/>
      <c r="AY47" s="464"/>
      <c r="AZ47" s="464"/>
      <c r="BA47" s="464"/>
      <c r="BB47" s="464"/>
      <c r="BD47" s="90"/>
      <c r="BU47" s="121"/>
      <c r="BV47" s="121"/>
      <c r="BW47" s="121"/>
      <c r="BX47" s="373"/>
      <c r="BY47" s="373"/>
      <c r="BZ47" s="373"/>
      <c r="CA47" s="373"/>
      <c r="CB47" s="373"/>
      <c r="CC47" s="89"/>
      <c r="CD47" s="89"/>
      <c r="CE47" s="89"/>
    </row>
    <row r="48" spans="1:80" ht="7.5" customHeight="1">
      <c r="A48" s="92"/>
      <c r="C48" s="380"/>
      <c r="D48" s="381"/>
      <c r="E48" s="381"/>
      <c r="F48" s="381"/>
      <c r="G48" s="381"/>
      <c r="H48" s="381"/>
      <c r="I48" s="381"/>
      <c r="J48" s="381"/>
      <c r="K48" s="393"/>
      <c r="L48" s="381"/>
      <c r="M48" s="381"/>
      <c r="N48" s="381"/>
      <c r="O48" s="381"/>
      <c r="P48" s="381"/>
      <c r="Q48" s="381"/>
      <c r="R48" s="394"/>
      <c r="S48" s="393"/>
      <c r="T48" s="381"/>
      <c r="U48" s="381"/>
      <c r="V48" s="381"/>
      <c r="W48" s="381"/>
      <c r="X48" s="381"/>
      <c r="Y48" s="381"/>
      <c r="Z48" s="381"/>
      <c r="AA48" s="393"/>
      <c r="AB48" s="381"/>
      <c r="AC48" s="381"/>
      <c r="AD48" s="381"/>
      <c r="AE48" s="381"/>
      <c r="AF48" s="381"/>
      <c r="AG48" s="381"/>
      <c r="AH48" s="394"/>
      <c r="AI48" s="395"/>
      <c r="AJ48" s="381"/>
      <c r="AK48" s="381"/>
      <c r="AL48" s="381"/>
      <c r="AM48" s="381"/>
      <c r="AN48" s="381"/>
      <c r="AO48" s="381"/>
      <c r="AP48" s="396"/>
      <c r="AQ48" s="89"/>
      <c r="AR48" s="89"/>
      <c r="AS48" s="89"/>
      <c r="AT48" s="89"/>
      <c r="AU48" s="89"/>
      <c r="AV48" s="89"/>
      <c r="AW48" s="464"/>
      <c r="AX48" s="464"/>
      <c r="AY48" s="464"/>
      <c r="AZ48" s="464"/>
      <c r="BA48" s="464"/>
      <c r="BB48" s="464"/>
      <c r="BC48" s="297"/>
      <c r="BD48" s="341"/>
      <c r="BE48" s="90"/>
      <c r="BF48" s="90"/>
      <c r="BG48" s="90"/>
      <c r="BH48" s="90"/>
      <c r="BI48" s="90"/>
      <c r="BJ48" s="539" t="s">
        <v>14</v>
      </c>
      <c r="BK48" s="539"/>
      <c r="BL48" s="539"/>
      <c r="BM48" s="539"/>
      <c r="BN48" s="539"/>
      <c r="BO48" s="539"/>
      <c r="BP48" s="90"/>
      <c r="BQ48" s="90"/>
      <c r="BR48" s="90"/>
      <c r="BS48" s="90"/>
      <c r="BT48" s="119"/>
      <c r="BU48" s="90"/>
      <c r="BV48" s="90"/>
      <c r="BX48" s="373"/>
      <c r="BY48" s="373"/>
      <c r="BZ48" s="373"/>
      <c r="CA48" s="373"/>
      <c r="CB48" s="373"/>
    </row>
    <row r="49" spans="1:104" s="89" customFormat="1" ht="7.5" customHeight="1">
      <c r="A49" s="95"/>
      <c r="B49" s="397">
        <f>AM51</f>
        <v>2</v>
      </c>
      <c r="C49" s="398" t="s">
        <v>1418</v>
      </c>
      <c r="D49" s="399"/>
      <c r="E49" s="399"/>
      <c r="F49" s="463" t="str">
        <f>IF(C49="ここに","",VLOOKUP(C49,'登録ナンバー'!$F$1:$I$616,2,0))</f>
        <v>竹田圭佑</v>
      </c>
      <c r="G49" s="463"/>
      <c r="H49" s="463"/>
      <c r="I49" s="463"/>
      <c r="J49" s="463"/>
      <c r="K49" s="492">
        <f>IF(S49="","丸付き数字は試合順番","")</f>
      </c>
      <c r="L49" s="493"/>
      <c r="M49" s="493"/>
      <c r="N49" s="493"/>
      <c r="O49" s="493"/>
      <c r="P49" s="493"/>
      <c r="Q49" s="493"/>
      <c r="R49" s="494"/>
      <c r="S49" s="501" t="s">
        <v>1568</v>
      </c>
      <c r="T49" s="502"/>
      <c r="U49" s="502"/>
      <c r="V49" s="502" t="s">
        <v>10</v>
      </c>
      <c r="W49" s="502">
        <v>0</v>
      </c>
      <c r="X49" s="502"/>
      <c r="Y49" s="502"/>
      <c r="Z49" s="505"/>
      <c r="AA49" s="501">
        <v>1</v>
      </c>
      <c r="AB49" s="502"/>
      <c r="AC49" s="502"/>
      <c r="AD49" s="502" t="s">
        <v>10</v>
      </c>
      <c r="AE49" s="502">
        <v>6</v>
      </c>
      <c r="AF49" s="502"/>
      <c r="AG49" s="502"/>
      <c r="AH49" s="505"/>
      <c r="AI49" s="478">
        <f>IF(COUNTIF(AJ49:AL59,1)=2,"直接対決","")</f>
      </c>
      <c r="AJ49" s="480">
        <f>COUNTIF(K49:AH50,"⑥")+COUNTIF(K49:AH50,"⑦")</f>
        <v>1</v>
      </c>
      <c r="AK49" s="480"/>
      <c r="AL49" s="480"/>
      <c r="AM49" s="482">
        <f>IF(S49="","",2-AJ49)</f>
        <v>1</v>
      </c>
      <c r="AN49" s="482"/>
      <c r="AO49" s="482"/>
      <c r="AP49" s="488"/>
      <c r="AQ49" s="106"/>
      <c r="AR49" s="106"/>
      <c r="AS49" s="106"/>
      <c r="AT49" s="106"/>
      <c r="AU49" s="106"/>
      <c r="AV49" s="106"/>
      <c r="AW49" s="464"/>
      <c r="AX49" s="464"/>
      <c r="AY49" s="464"/>
      <c r="AZ49" s="464"/>
      <c r="BA49" s="464"/>
      <c r="BB49" s="464"/>
      <c r="BC49" s="91"/>
      <c r="BD49" s="304"/>
      <c r="BE49" s="90"/>
      <c r="BF49" s="90"/>
      <c r="BG49" s="90"/>
      <c r="BH49" s="90"/>
      <c r="BI49" s="90"/>
      <c r="BJ49" s="539"/>
      <c r="BK49" s="539"/>
      <c r="BL49" s="539"/>
      <c r="BM49" s="539"/>
      <c r="BN49" s="539"/>
      <c r="BO49" s="539"/>
      <c r="BP49" s="90"/>
      <c r="BQ49" s="90"/>
      <c r="BR49" s="90"/>
      <c r="BS49" s="90"/>
      <c r="BT49" s="119"/>
      <c r="BU49" s="134"/>
      <c r="BV49" s="90"/>
      <c r="BW49" s="90"/>
      <c r="BX49" s="373"/>
      <c r="BY49" s="373"/>
      <c r="BZ49" s="373"/>
      <c r="CA49" s="373"/>
      <c r="CB49" s="373"/>
      <c r="CC49" s="91"/>
      <c r="CD49" s="91"/>
      <c r="CE49" s="91"/>
      <c r="CF49" s="91"/>
      <c r="CG49" s="91"/>
      <c r="CH49" s="91"/>
      <c r="CV49" s="110"/>
      <c r="CW49" s="110"/>
      <c r="CX49" s="110"/>
      <c r="CY49" s="110"/>
      <c r="CZ49" s="110"/>
    </row>
    <row r="50" spans="1:104" s="89" customFormat="1" ht="7.5" customHeight="1" thickBot="1">
      <c r="A50" s="95"/>
      <c r="B50" s="397"/>
      <c r="C50" s="379"/>
      <c r="D50" s="373"/>
      <c r="E50" s="373"/>
      <c r="F50" s="464"/>
      <c r="G50" s="464"/>
      <c r="H50" s="464"/>
      <c r="I50" s="464"/>
      <c r="J50" s="464"/>
      <c r="K50" s="495"/>
      <c r="L50" s="496"/>
      <c r="M50" s="496"/>
      <c r="N50" s="496"/>
      <c r="O50" s="496"/>
      <c r="P50" s="496"/>
      <c r="Q50" s="496"/>
      <c r="R50" s="497"/>
      <c r="S50" s="503"/>
      <c r="T50" s="504"/>
      <c r="U50" s="504"/>
      <c r="V50" s="504"/>
      <c r="W50" s="504"/>
      <c r="X50" s="504"/>
      <c r="Y50" s="504"/>
      <c r="Z50" s="506"/>
      <c r="AA50" s="503"/>
      <c r="AB50" s="504"/>
      <c r="AC50" s="504"/>
      <c r="AD50" s="504"/>
      <c r="AE50" s="504"/>
      <c r="AF50" s="504"/>
      <c r="AG50" s="504"/>
      <c r="AH50" s="506"/>
      <c r="AI50" s="479"/>
      <c r="AJ50" s="481"/>
      <c r="AK50" s="481"/>
      <c r="AL50" s="481"/>
      <c r="AM50" s="483"/>
      <c r="AN50" s="483"/>
      <c r="AO50" s="483"/>
      <c r="AP50" s="489"/>
      <c r="AQ50" s="106"/>
      <c r="AR50" s="106"/>
      <c r="AS50" s="106"/>
      <c r="AT50" s="106"/>
      <c r="AU50" s="106"/>
      <c r="AV50" s="106"/>
      <c r="AW50" s="106"/>
      <c r="AX50" s="106"/>
      <c r="AY50" s="106"/>
      <c r="AZ50" s="91"/>
      <c r="BA50" s="90"/>
      <c r="BB50" s="90"/>
      <c r="BC50" s="91"/>
      <c r="BD50" s="304"/>
      <c r="BE50" s="314"/>
      <c r="BF50" s="314"/>
      <c r="BG50" s="314"/>
      <c r="BH50" s="314"/>
      <c r="BI50" s="91"/>
      <c r="BJ50" s="91"/>
      <c r="BK50" s="91"/>
      <c r="BL50" s="127"/>
      <c r="BM50" s="91"/>
      <c r="BN50" s="91"/>
      <c r="BO50" s="91"/>
      <c r="BP50" s="91"/>
      <c r="BQ50" s="331"/>
      <c r="BR50" s="331"/>
      <c r="BS50" s="331"/>
      <c r="BT50" s="332"/>
      <c r="BU50" s="134"/>
      <c r="BV50" s="90"/>
      <c r="BW50" s="90"/>
      <c r="BY50" s="91"/>
      <c r="BZ50" s="91"/>
      <c r="CA50" s="91"/>
      <c r="CF50" s="91"/>
      <c r="CG50" s="91"/>
      <c r="CH50" s="91"/>
      <c r="CV50" s="110"/>
      <c r="CW50" s="110"/>
      <c r="CX50" s="110"/>
      <c r="CY50" s="110"/>
      <c r="CZ50" s="110"/>
    </row>
    <row r="51" spans="1:104" ht="17.25" customHeight="1" thickBot="1">
      <c r="A51" s="92"/>
      <c r="C51" s="379" t="s">
        <v>11</v>
      </c>
      <c r="D51" s="373"/>
      <c r="E51" s="373"/>
      <c r="F51" s="464" t="str">
        <f>IF(C49="ここに","",VLOOKUP(C49,'登録ナンバー'!$F$4:$I$616,3,0))</f>
        <v>うさぎとかめの集い</v>
      </c>
      <c r="G51" s="464"/>
      <c r="H51" s="464"/>
      <c r="I51" s="464"/>
      <c r="J51" s="464"/>
      <c r="K51" s="495"/>
      <c r="L51" s="496"/>
      <c r="M51" s="496"/>
      <c r="N51" s="496"/>
      <c r="O51" s="496"/>
      <c r="P51" s="496"/>
      <c r="Q51" s="496"/>
      <c r="R51" s="497"/>
      <c r="S51" s="503"/>
      <c r="T51" s="504"/>
      <c r="U51" s="504"/>
      <c r="V51" s="504"/>
      <c r="W51" s="504"/>
      <c r="X51" s="504"/>
      <c r="Y51" s="504"/>
      <c r="Z51" s="506"/>
      <c r="AA51" s="503"/>
      <c r="AB51" s="504"/>
      <c r="AC51" s="504"/>
      <c r="AD51" s="504"/>
      <c r="AE51" s="504"/>
      <c r="AF51" s="504"/>
      <c r="AG51" s="504"/>
      <c r="AH51" s="506"/>
      <c r="AI51" s="484">
        <f>IF(OR(COUNTIF(AJ49:AL59,2)=3,COUNTIF(AJ49:AL59,1)=3),(S52+AA52)/(S52+AA52+W49+AE49),"")</f>
      </c>
      <c r="AJ51" s="485"/>
      <c r="AK51" s="485"/>
      <c r="AL51" s="485"/>
      <c r="AM51" s="486">
        <f>IF(AI51&lt;&gt;"",RANK(AI51,AI51:AI59),RANK(AJ49,AJ49:AL59))</f>
        <v>2</v>
      </c>
      <c r="AN51" s="486"/>
      <c r="AO51" s="486"/>
      <c r="AP51" s="487"/>
      <c r="AQ51" s="108"/>
      <c r="AR51" s="108"/>
      <c r="AS51" s="108"/>
      <c r="AT51" s="108"/>
      <c r="AU51" s="108"/>
      <c r="AV51" s="108"/>
      <c r="AW51" s="373" t="str">
        <f>IF($S$30="","リーグ2",VLOOKUP(1,$B$30:$J$41,5,FALSE))</f>
        <v>渡辺裕士</v>
      </c>
      <c r="AX51" s="373"/>
      <c r="AY51" s="373"/>
      <c r="AZ51" s="373"/>
      <c r="BA51" s="373"/>
      <c r="BB51" s="373"/>
      <c r="BC51" s="121"/>
      <c r="BD51" s="122"/>
      <c r="BE51" s="370" t="s">
        <v>1591</v>
      </c>
      <c r="BF51" s="369"/>
      <c r="BG51" s="369"/>
      <c r="BH51" s="369"/>
      <c r="BI51" s="308"/>
      <c r="BJ51" s="540" t="s">
        <v>1609</v>
      </c>
      <c r="BK51" s="373"/>
      <c r="BL51" s="373"/>
      <c r="BM51" s="373"/>
      <c r="BN51" s="373"/>
      <c r="BO51" s="373"/>
      <c r="BP51" s="304"/>
      <c r="BQ51" s="376" t="s">
        <v>1574</v>
      </c>
      <c r="BR51" s="377"/>
      <c r="BS51" s="377"/>
      <c r="BT51" s="377"/>
      <c r="BU51" s="355"/>
      <c r="BV51" s="100"/>
      <c r="BW51" s="100"/>
      <c r="BX51" s="401" t="s">
        <v>1587</v>
      </c>
      <c r="BY51" s="401"/>
      <c r="BZ51" s="401"/>
      <c r="CA51" s="401"/>
      <c r="CB51" s="401"/>
      <c r="CC51" s="89"/>
      <c r="CD51" s="89"/>
      <c r="CE51" s="89"/>
      <c r="CV51" s="110"/>
      <c r="CW51" s="110"/>
      <c r="CX51" s="110"/>
      <c r="CY51" s="110"/>
      <c r="CZ51" s="110"/>
    </row>
    <row r="52" spans="1:80" ht="3.75" customHeight="1" hidden="1">
      <c r="A52" s="92"/>
      <c r="C52" s="379"/>
      <c r="D52" s="373"/>
      <c r="E52" s="373"/>
      <c r="F52" s="285"/>
      <c r="G52" s="285"/>
      <c r="H52" s="285"/>
      <c r="I52" s="285"/>
      <c r="J52" s="285"/>
      <c r="K52" s="498"/>
      <c r="L52" s="499"/>
      <c r="M52" s="499"/>
      <c r="N52" s="499"/>
      <c r="O52" s="499"/>
      <c r="P52" s="499"/>
      <c r="Q52" s="499"/>
      <c r="R52" s="500"/>
      <c r="S52" s="286" t="str">
        <f>IF(S49="⑦","7",IF(S49="⑥","6",S49))</f>
        <v>6</v>
      </c>
      <c r="T52" s="289"/>
      <c r="U52" s="289"/>
      <c r="V52" s="289"/>
      <c r="W52" s="289"/>
      <c r="X52" s="289"/>
      <c r="Y52" s="289"/>
      <c r="Z52" s="289"/>
      <c r="AA52" s="286">
        <f>IF(AA49="⑦","7",IF(AA49="⑥","6",AA49))</f>
        <v>1</v>
      </c>
      <c r="AB52" s="289"/>
      <c r="AC52" s="289"/>
      <c r="AD52" s="289"/>
      <c r="AE52" s="289"/>
      <c r="AF52" s="289"/>
      <c r="AG52" s="289"/>
      <c r="AH52" s="290"/>
      <c r="AI52" s="507"/>
      <c r="AJ52" s="508"/>
      <c r="AK52" s="508"/>
      <c r="AL52" s="508"/>
      <c r="AM52" s="509"/>
      <c r="AN52" s="509"/>
      <c r="AO52" s="509"/>
      <c r="AP52" s="518"/>
      <c r="AQ52" s="108"/>
      <c r="AR52" s="108"/>
      <c r="AS52" s="108"/>
      <c r="AT52" s="108"/>
      <c r="AU52" s="108"/>
      <c r="AV52" s="108"/>
      <c r="AW52" s="373"/>
      <c r="AX52" s="373"/>
      <c r="AY52" s="373"/>
      <c r="AZ52" s="373"/>
      <c r="BA52" s="373"/>
      <c r="BB52" s="373"/>
      <c r="BC52" s="113"/>
      <c r="BD52" s="113"/>
      <c r="BI52" s="308"/>
      <c r="BJ52" s="373"/>
      <c r="BK52" s="373"/>
      <c r="BL52" s="373"/>
      <c r="BM52" s="373"/>
      <c r="BN52" s="373"/>
      <c r="BO52" s="373"/>
      <c r="BP52" s="304"/>
      <c r="BQ52" s="115"/>
      <c r="BR52" s="115"/>
      <c r="BS52" s="115"/>
      <c r="BT52" s="115"/>
      <c r="BU52" s="90"/>
      <c r="BV52" s="90"/>
      <c r="BW52" s="90"/>
      <c r="BX52" s="401"/>
      <c r="BY52" s="401"/>
      <c r="BZ52" s="401"/>
      <c r="CA52" s="401"/>
      <c r="CB52" s="401"/>
    </row>
    <row r="53" spans="1:80" ht="7.5" customHeight="1" thickBot="1">
      <c r="A53" s="92"/>
      <c r="B53" s="397">
        <f>AM55</f>
        <v>3</v>
      </c>
      <c r="C53" s="398" t="s">
        <v>1428</v>
      </c>
      <c r="D53" s="399"/>
      <c r="E53" s="399"/>
      <c r="F53" s="399" t="str">
        <f>IF(C53="ここに","",VLOOKUP(C53,'登録ナンバー'!$F$1:$I$616,2,0))</f>
        <v>押谷繁樹</v>
      </c>
      <c r="G53" s="399"/>
      <c r="H53" s="399"/>
      <c r="I53" s="399"/>
      <c r="J53" s="399"/>
      <c r="K53" s="433">
        <f>IF(S49="","",IF(AND(W49=6,S49&lt;&gt;"⑦"),"⑥",IF(W49=7,"⑦",W49)))</f>
        <v>0</v>
      </c>
      <c r="L53" s="399"/>
      <c r="M53" s="399"/>
      <c r="N53" s="399" t="s">
        <v>10</v>
      </c>
      <c r="O53" s="399">
        <f>IF(S49="","",IF(S49="⑥",6,IF(S49="⑦",7,S49)))</f>
        <v>6</v>
      </c>
      <c r="P53" s="399"/>
      <c r="Q53" s="399"/>
      <c r="R53" s="434"/>
      <c r="S53" s="435"/>
      <c r="T53" s="436"/>
      <c r="U53" s="436"/>
      <c r="V53" s="436"/>
      <c r="W53" s="436"/>
      <c r="X53" s="436"/>
      <c r="Y53" s="436"/>
      <c r="Z53" s="436"/>
      <c r="AA53" s="441">
        <v>1</v>
      </c>
      <c r="AB53" s="442"/>
      <c r="AC53" s="442"/>
      <c r="AD53" s="442" t="s">
        <v>10</v>
      </c>
      <c r="AE53" s="442">
        <v>6</v>
      </c>
      <c r="AF53" s="442"/>
      <c r="AG53" s="442"/>
      <c r="AH53" s="445"/>
      <c r="AI53" s="449">
        <f>IF(COUNTIF(AJ49:AL59,1)=2,"直接対決","")</f>
      </c>
      <c r="AJ53" s="451">
        <f>COUNTIF(K53:AH54,"⑥")+COUNTIF(K53:AH54,"⑦")</f>
        <v>0</v>
      </c>
      <c r="AK53" s="451"/>
      <c r="AL53" s="451"/>
      <c r="AM53" s="453">
        <f>IF(S49="","",2-AJ53)</f>
        <v>2</v>
      </c>
      <c r="AN53" s="453"/>
      <c r="AO53" s="453"/>
      <c r="AP53" s="455"/>
      <c r="AQ53" s="106"/>
      <c r="AR53" s="106"/>
      <c r="AS53" s="106"/>
      <c r="AT53" s="106"/>
      <c r="AU53" s="106"/>
      <c r="AV53" s="106"/>
      <c r="AW53" s="373"/>
      <c r="AX53" s="373"/>
      <c r="AY53" s="373"/>
      <c r="AZ53" s="373"/>
      <c r="BA53" s="373"/>
      <c r="BB53" s="373"/>
      <c r="BG53" s="373"/>
      <c r="BH53" s="373"/>
      <c r="BI53" s="307"/>
      <c r="BL53" s="127"/>
      <c r="BM53" s="130"/>
      <c r="BP53" s="304"/>
      <c r="BQ53" s="541"/>
      <c r="BR53" s="541"/>
      <c r="BS53" s="115"/>
      <c r="BT53" s="115"/>
      <c r="BU53" s="303"/>
      <c r="BV53" s="303"/>
      <c r="BW53" s="303"/>
      <c r="BX53" s="401"/>
      <c r="BY53" s="401"/>
      <c r="BZ53" s="401"/>
      <c r="CA53" s="401"/>
      <c r="CB53" s="401"/>
    </row>
    <row r="54" spans="1:80" ht="7.5" customHeight="1">
      <c r="A54" s="92"/>
      <c r="B54" s="397"/>
      <c r="C54" s="379"/>
      <c r="D54" s="373"/>
      <c r="E54" s="373"/>
      <c r="F54" s="373"/>
      <c r="G54" s="373"/>
      <c r="H54" s="373"/>
      <c r="I54" s="373"/>
      <c r="J54" s="373"/>
      <c r="K54" s="385"/>
      <c r="L54" s="373"/>
      <c r="M54" s="373"/>
      <c r="N54" s="373"/>
      <c r="O54" s="373"/>
      <c r="P54" s="373"/>
      <c r="Q54" s="373"/>
      <c r="R54" s="386"/>
      <c r="S54" s="437"/>
      <c r="T54" s="438"/>
      <c r="U54" s="438"/>
      <c r="V54" s="438"/>
      <c r="W54" s="438"/>
      <c r="X54" s="438"/>
      <c r="Y54" s="438"/>
      <c r="Z54" s="438"/>
      <c r="AA54" s="443"/>
      <c r="AB54" s="444"/>
      <c r="AC54" s="444"/>
      <c r="AD54" s="444"/>
      <c r="AE54" s="444"/>
      <c r="AF54" s="444"/>
      <c r="AG54" s="444"/>
      <c r="AH54" s="446"/>
      <c r="AI54" s="450"/>
      <c r="AJ54" s="452"/>
      <c r="AK54" s="452"/>
      <c r="AL54" s="452"/>
      <c r="AM54" s="454"/>
      <c r="AN54" s="454"/>
      <c r="AO54" s="454"/>
      <c r="AP54" s="456"/>
      <c r="AQ54" s="106"/>
      <c r="AR54" s="106"/>
      <c r="AS54" s="106"/>
      <c r="AT54" s="106"/>
      <c r="AU54" s="106"/>
      <c r="AV54" s="106"/>
      <c r="AW54" s="106"/>
      <c r="AX54" s="106"/>
      <c r="AY54" s="106"/>
      <c r="BA54" s="90"/>
      <c r="BB54" s="90"/>
      <c r="BC54" s="90"/>
      <c r="BD54" s="90"/>
      <c r="BG54" s="373"/>
      <c r="BH54" s="386"/>
      <c r="BI54" s="542" t="s">
        <v>1601</v>
      </c>
      <c r="BJ54" s="399"/>
      <c r="BK54" s="399"/>
      <c r="BL54" s="399"/>
      <c r="BM54" s="543" t="s">
        <v>1604</v>
      </c>
      <c r="BN54" s="369"/>
      <c r="BO54" s="369"/>
      <c r="BP54" s="544"/>
      <c r="BQ54" s="541"/>
      <c r="BR54" s="541"/>
      <c r="BS54" s="115"/>
      <c r="BT54" s="115"/>
      <c r="BU54" s="90"/>
      <c r="BV54" s="90"/>
      <c r="BW54" s="90"/>
      <c r="BX54" s="373" t="str">
        <f>IF(BI11="","リーグ7",VLOOKUP(1,$AR$11:$AZ$22,5,FALSE))</f>
        <v>西嶌達也</v>
      </c>
      <c r="BY54" s="373"/>
      <c r="BZ54" s="373"/>
      <c r="CA54" s="373"/>
      <c r="CB54" s="373"/>
    </row>
    <row r="55" spans="1:80" ht="13.5" customHeight="1" thickBot="1">
      <c r="A55" s="92"/>
      <c r="B55" s="92"/>
      <c r="C55" s="379" t="s">
        <v>11</v>
      </c>
      <c r="D55" s="373"/>
      <c r="E55" s="373"/>
      <c r="F55" s="373" t="str">
        <f>IF(C53="ここに","",VLOOKUP(C53,'登録ナンバー'!$F$4:$H$616,3,0))</f>
        <v>Ｋテニスカレッジ</v>
      </c>
      <c r="G55" s="373"/>
      <c r="H55" s="373"/>
      <c r="I55" s="373"/>
      <c r="J55" s="373"/>
      <c r="K55" s="385"/>
      <c r="L55" s="373"/>
      <c r="M55" s="373"/>
      <c r="N55" s="373"/>
      <c r="O55" s="373"/>
      <c r="P55" s="373"/>
      <c r="Q55" s="373"/>
      <c r="R55" s="386"/>
      <c r="S55" s="437"/>
      <c r="T55" s="438"/>
      <c r="U55" s="438"/>
      <c r="V55" s="438"/>
      <c r="W55" s="438"/>
      <c r="X55" s="438"/>
      <c r="Y55" s="438"/>
      <c r="Z55" s="438"/>
      <c r="AA55" s="443"/>
      <c r="AB55" s="444"/>
      <c r="AC55" s="444"/>
      <c r="AD55" s="444"/>
      <c r="AE55" s="447"/>
      <c r="AF55" s="447"/>
      <c r="AG55" s="447"/>
      <c r="AH55" s="448"/>
      <c r="AI55" s="457">
        <f>IF(OR(COUNTIF(AJ49:AL59,2)=3,COUNTIF(AJ49:AL59,1)=3),(K56+AA56)/(K56+AA56+O53+AE53),"")</f>
      </c>
      <c r="AJ55" s="373"/>
      <c r="AK55" s="373"/>
      <c r="AL55" s="373"/>
      <c r="AM55" s="459">
        <f>IF(AI55&lt;&gt;"",RANK(AI55,AI51:AI59),RANK(AJ53,AJ49:AL59))</f>
        <v>3</v>
      </c>
      <c r="AN55" s="459"/>
      <c r="AO55" s="459"/>
      <c r="AP55" s="461"/>
      <c r="AQ55" s="108"/>
      <c r="AR55" s="108"/>
      <c r="AS55" s="108"/>
      <c r="AT55" s="108"/>
      <c r="AU55" s="108"/>
      <c r="AV55" s="108"/>
      <c r="AW55" s="373" t="str">
        <f>IF($S$49="","リーグ３",VLOOKUP(1,$B$49:$J$60,5,FALSE))</f>
        <v>黒川雄介</v>
      </c>
      <c r="AX55" s="373"/>
      <c r="AY55" s="373"/>
      <c r="AZ55" s="373"/>
      <c r="BA55" s="373"/>
      <c r="BB55" s="373"/>
      <c r="BC55" s="121"/>
      <c r="BD55" s="121"/>
      <c r="BH55" s="105"/>
      <c r="BI55" s="385"/>
      <c r="BJ55" s="373"/>
      <c r="BK55" s="373"/>
      <c r="BL55" s="373"/>
      <c r="BM55" s="373"/>
      <c r="BN55" s="373"/>
      <c r="BO55" s="373"/>
      <c r="BP55" s="386"/>
      <c r="BQ55" s="115"/>
      <c r="BR55" s="115"/>
      <c r="BS55" s="115"/>
      <c r="BT55" s="115"/>
      <c r="BU55" s="298"/>
      <c r="BV55" s="314"/>
      <c r="BW55" s="314"/>
      <c r="BX55" s="373"/>
      <c r="BY55" s="373"/>
      <c r="BZ55" s="373"/>
      <c r="CA55" s="373"/>
      <c r="CB55" s="373"/>
    </row>
    <row r="56" spans="1:80" ht="4.5" customHeight="1" hidden="1">
      <c r="A56" s="92"/>
      <c r="B56" s="92"/>
      <c r="C56" s="379"/>
      <c r="D56" s="373"/>
      <c r="E56" s="373"/>
      <c r="F56" s="89"/>
      <c r="G56" s="89"/>
      <c r="H56" s="89"/>
      <c r="I56" s="89"/>
      <c r="J56" s="89"/>
      <c r="K56" s="99">
        <f>IF(K53="⑦","7",IF(K53="⑥","6",K53))</f>
        <v>0</v>
      </c>
      <c r="L56" s="100"/>
      <c r="M56" s="100"/>
      <c r="N56" s="100"/>
      <c r="O56" s="100"/>
      <c r="P56" s="100"/>
      <c r="Q56" s="100"/>
      <c r="R56" s="104"/>
      <c r="S56" s="439"/>
      <c r="T56" s="440"/>
      <c r="U56" s="440"/>
      <c r="V56" s="440"/>
      <c r="W56" s="440"/>
      <c r="X56" s="440"/>
      <c r="Y56" s="440"/>
      <c r="Z56" s="440"/>
      <c r="AA56" s="99">
        <f>IF(AA53="⑦","7",IF(AA53="⑥","6",AA53))</f>
        <v>1</v>
      </c>
      <c r="AB56" s="102"/>
      <c r="AC56" s="102"/>
      <c r="AD56" s="102"/>
      <c r="AE56" s="102"/>
      <c r="AF56" s="102"/>
      <c r="AG56" s="102"/>
      <c r="AH56" s="109"/>
      <c r="AI56" s="458"/>
      <c r="AJ56" s="381"/>
      <c r="AK56" s="381"/>
      <c r="AL56" s="381"/>
      <c r="AM56" s="460"/>
      <c r="AN56" s="460"/>
      <c r="AO56" s="460"/>
      <c r="AP56" s="462"/>
      <c r="AQ56" s="108"/>
      <c r="AR56" s="108"/>
      <c r="AS56" s="108"/>
      <c r="AT56" s="108"/>
      <c r="AU56" s="108"/>
      <c r="AV56" s="108"/>
      <c r="AW56" s="373"/>
      <c r="AX56" s="373"/>
      <c r="AY56" s="373"/>
      <c r="AZ56" s="373"/>
      <c r="BA56" s="373"/>
      <c r="BB56" s="373"/>
      <c r="BD56" s="119"/>
      <c r="BE56" s="114"/>
      <c r="BH56" s="105"/>
      <c r="BP56" s="105"/>
      <c r="BQ56" s="115"/>
      <c r="BR56" s="115"/>
      <c r="BS56" s="115"/>
      <c r="BT56" s="309"/>
      <c r="BU56" s="90"/>
      <c r="BX56" s="373"/>
      <c r="BY56" s="373"/>
      <c r="BZ56" s="373"/>
      <c r="CA56" s="373"/>
      <c r="CB56" s="373"/>
    </row>
    <row r="57" spans="1:80" ht="7.5" customHeight="1">
      <c r="A57" s="92"/>
      <c r="B57" s="397">
        <f>AM59</f>
        <v>1</v>
      </c>
      <c r="C57" s="398" t="s">
        <v>9</v>
      </c>
      <c r="D57" s="399"/>
      <c r="E57" s="399"/>
      <c r="F57" s="400" t="s">
        <v>1434</v>
      </c>
      <c r="G57" s="400"/>
      <c r="H57" s="400"/>
      <c r="I57" s="400"/>
      <c r="J57" s="400"/>
      <c r="K57" s="521" t="str">
        <f>IF(S49="","",IF(AND(AE49=6,AA49&lt;&gt;"⑦"),"⑥",IF(AE49=7,"⑦",AE49)))</f>
        <v>⑥</v>
      </c>
      <c r="L57" s="400"/>
      <c r="M57" s="400"/>
      <c r="N57" s="400" t="s">
        <v>10</v>
      </c>
      <c r="O57" s="400">
        <f>IF(S49="","",IF(AA49="⑥",6,IF(AA49="⑦",7,AA49)))</f>
        <v>1</v>
      </c>
      <c r="P57" s="400"/>
      <c r="Q57" s="400"/>
      <c r="R57" s="519"/>
      <c r="S57" s="521" t="str">
        <f>IF(S49="","",IF(AND(AE53=6,AA53&lt;&gt;"⑦"),"⑥",IF(AE53=7,"⑦",AE53)))</f>
        <v>⑥</v>
      </c>
      <c r="T57" s="400"/>
      <c r="U57" s="400"/>
      <c r="V57" s="400" t="s">
        <v>10</v>
      </c>
      <c r="W57" s="400">
        <f>IF(S49="","",IF(AA53="⑥",6,IF(AA53="⑦",7,AA53)))</f>
        <v>1</v>
      </c>
      <c r="X57" s="400"/>
      <c r="Y57" s="400"/>
      <c r="Z57" s="519"/>
      <c r="AA57" s="525"/>
      <c r="AB57" s="526"/>
      <c r="AC57" s="526"/>
      <c r="AD57" s="526"/>
      <c r="AE57" s="526"/>
      <c r="AF57" s="526"/>
      <c r="AG57" s="527"/>
      <c r="AH57" s="528"/>
      <c r="AI57" s="417">
        <f>IF(COUNTIF(AJ49:AL64,1)=2,"直接対決","")</f>
      </c>
      <c r="AJ57" s="419">
        <f>COUNTIF(K57:AH58,"⑥")+COUNTIF(K57:AH58,"⑦")</f>
        <v>2</v>
      </c>
      <c r="AK57" s="419"/>
      <c r="AL57" s="419"/>
      <c r="AM57" s="421">
        <f>IF(S49="","",2-AJ57)</f>
        <v>0</v>
      </c>
      <c r="AN57" s="421"/>
      <c r="AO57" s="421"/>
      <c r="AP57" s="423"/>
      <c r="AQ57" s="106"/>
      <c r="AR57" s="106"/>
      <c r="AS57" s="106"/>
      <c r="AT57" s="106"/>
      <c r="AU57" s="106"/>
      <c r="AV57" s="106"/>
      <c r="AW57" s="373"/>
      <c r="AX57" s="373"/>
      <c r="AY57" s="373"/>
      <c r="AZ57" s="373"/>
      <c r="BA57" s="373"/>
      <c r="BB57" s="373"/>
      <c r="BC57" s="90"/>
      <c r="BD57" s="119"/>
      <c r="BE57" s="114"/>
      <c r="BH57" s="105"/>
      <c r="BJ57" s="89"/>
      <c r="BK57" s="89"/>
      <c r="BL57" s="89"/>
      <c r="BM57" s="89"/>
      <c r="BN57" s="89"/>
      <c r="BO57" s="89"/>
      <c r="BP57" s="105"/>
      <c r="BQ57" s="356"/>
      <c r="BR57" s="115"/>
      <c r="BS57" s="115"/>
      <c r="BT57" s="357"/>
      <c r="BU57" s="340"/>
      <c r="BV57" s="90"/>
      <c r="BW57" s="90"/>
      <c r="BX57" s="373"/>
      <c r="BY57" s="373"/>
      <c r="BZ57" s="373"/>
      <c r="CA57" s="373"/>
      <c r="CB57" s="373"/>
    </row>
    <row r="58" spans="1:75" ht="7.5" customHeight="1" thickBot="1">
      <c r="A58" s="92"/>
      <c r="B58" s="397"/>
      <c r="C58" s="379"/>
      <c r="D58" s="373"/>
      <c r="E58" s="373"/>
      <c r="F58" s="401"/>
      <c r="G58" s="401"/>
      <c r="H58" s="401"/>
      <c r="I58" s="401"/>
      <c r="J58" s="401"/>
      <c r="K58" s="522"/>
      <c r="L58" s="401"/>
      <c r="M58" s="401"/>
      <c r="N58" s="401"/>
      <c r="O58" s="401"/>
      <c r="P58" s="401"/>
      <c r="Q58" s="401"/>
      <c r="R58" s="520"/>
      <c r="S58" s="522"/>
      <c r="T58" s="401"/>
      <c r="U58" s="401"/>
      <c r="V58" s="401"/>
      <c r="W58" s="401"/>
      <c r="X58" s="401"/>
      <c r="Y58" s="401"/>
      <c r="Z58" s="520"/>
      <c r="AA58" s="529"/>
      <c r="AB58" s="527"/>
      <c r="AC58" s="527"/>
      <c r="AD58" s="527"/>
      <c r="AE58" s="527"/>
      <c r="AF58" s="527"/>
      <c r="AG58" s="527"/>
      <c r="AH58" s="528"/>
      <c r="AI58" s="418"/>
      <c r="AJ58" s="420"/>
      <c r="AK58" s="420"/>
      <c r="AL58" s="420"/>
      <c r="AM58" s="422"/>
      <c r="AN58" s="422"/>
      <c r="AO58" s="422"/>
      <c r="AP58" s="424"/>
      <c r="AQ58" s="106"/>
      <c r="AR58" s="106"/>
      <c r="AS58" s="106"/>
      <c r="AT58" s="106"/>
      <c r="AU58" s="106"/>
      <c r="AV58" s="106"/>
      <c r="AW58" s="373"/>
      <c r="AX58" s="373"/>
      <c r="AY58" s="373"/>
      <c r="AZ58" s="373"/>
      <c r="BA58" s="373"/>
      <c r="BB58" s="373"/>
      <c r="BC58" s="90"/>
      <c r="BD58" s="119"/>
      <c r="BE58" s="299"/>
      <c r="BF58" s="314"/>
      <c r="BG58" s="314"/>
      <c r="BH58" s="314"/>
      <c r="BI58" s="114"/>
      <c r="BJ58" s="89"/>
      <c r="BK58" s="89"/>
      <c r="BL58" s="89"/>
      <c r="BM58" s="89"/>
      <c r="BN58" s="89"/>
      <c r="BO58" s="89"/>
      <c r="BP58" s="90"/>
      <c r="BQ58" s="358"/>
      <c r="BR58" s="359"/>
      <c r="BS58" s="359"/>
      <c r="BT58" s="359"/>
      <c r="BU58" s="340"/>
      <c r="BV58" s="90"/>
      <c r="BW58" s="90"/>
    </row>
    <row r="59" spans="1:80" ht="14.25" customHeight="1" thickBot="1">
      <c r="A59" s="92"/>
      <c r="B59" s="92"/>
      <c r="C59" s="379" t="s">
        <v>11</v>
      </c>
      <c r="D59" s="373"/>
      <c r="E59" s="373"/>
      <c r="F59" s="401" t="s">
        <v>1435</v>
      </c>
      <c r="G59" s="401"/>
      <c r="H59" s="401"/>
      <c r="I59" s="401"/>
      <c r="J59" s="401"/>
      <c r="K59" s="522"/>
      <c r="L59" s="401"/>
      <c r="M59" s="401"/>
      <c r="N59" s="401"/>
      <c r="O59" s="523"/>
      <c r="P59" s="523"/>
      <c r="Q59" s="523"/>
      <c r="R59" s="524"/>
      <c r="S59" s="522"/>
      <c r="T59" s="401"/>
      <c r="U59" s="401"/>
      <c r="V59" s="401"/>
      <c r="W59" s="401"/>
      <c r="X59" s="401"/>
      <c r="Y59" s="401"/>
      <c r="Z59" s="520"/>
      <c r="AA59" s="529"/>
      <c r="AB59" s="527"/>
      <c r="AC59" s="527"/>
      <c r="AD59" s="527"/>
      <c r="AE59" s="527"/>
      <c r="AF59" s="527"/>
      <c r="AG59" s="527"/>
      <c r="AH59" s="528"/>
      <c r="AI59" s="425">
        <f>IF(OR(COUNTIF(AJ49:AL59,2)=3,COUNTIF(AJ49:AL59,1)=3),(S60+K60)/(K60+W57+O57+S60),"")</f>
      </c>
      <c r="AJ59" s="427"/>
      <c r="AK59" s="427"/>
      <c r="AL59" s="427"/>
      <c r="AM59" s="429">
        <f>IF(AI59&lt;&gt;"",RANK(AI59,AI51:AI59),RANK(AJ57,AJ49:AL59))</f>
        <v>1</v>
      </c>
      <c r="AN59" s="429"/>
      <c r="AO59" s="429"/>
      <c r="AP59" s="431"/>
      <c r="AQ59" s="108"/>
      <c r="AR59" s="108"/>
      <c r="AS59" s="108"/>
      <c r="AT59" s="108"/>
      <c r="AU59" s="108"/>
      <c r="AV59" s="108"/>
      <c r="AW59" s="373" t="str">
        <f>IF($S$68="","リーグ4",VLOOKUP(1,$B$68:$J$77,5,FALSE))</f>
        <v>鍵谷浩太</v>
      </c>
      <c r="AX59" s="373"/>
      <c r="AY59" s="373"/>
      <c r="AZ59" s="373"/>
      <c r="BA59" s="373"/>
      <c r="BB59" s="373"/>
      <c r="BC59" s="121"/>
      <c r="BD59" s="121"/>
      <c r="BE59" s="368" t="s">
        <v>1577</v>
      </c>
      <c r="BF59" s="369"/>
      <c r="BG59" s="369"/>
      <c r="BH59" s="369"/>
      <c r="BJ59" s="90"/>
      <c r="BK59" s="90"/>
      <c r="BL59" s="90"/>
      <c r="BM59" s="90"/>
      <c r="BN59" s="90"/>
      <c r="BO59" s="90"/>
      <c r="BP59" s="90"/>
      <c r="BQ59" s="366" t="s">
        <v>1584</v>
      </c>
      <c r="BR59" s="366"/>
      <c r="BS59" s="366"/>
      <c r="BT59" s="367"/>
      <c r="BU59" s="120"/>
      <c r="BV59" s="121"/>
      <c r="BW59" s="121"/>
      <c r="BX59" s="373" t="str">
        <f>IF($BI$30="","リーグ8",VLOOKUP(1,$AR$30:$AZ$41,5,FALSE))</f>
        <v>川上英二</v>
      </c>
      <c r="BY59" s="373"/>
      <c r="BZ59" s="373"/>
      <c r="CA59" s="373"/>
      <c r="CB59" s="373"/>
    </row>
    <row r="60" spans="2:80" ht="3.75" customHeight="1" hidden="1">
      <c r="B60" s="92"/>
      <c r="C60" s="379"/>
      <c r="D60" s="373"/>
      <c r="E60" s="373"/>
      <c r="F60" s="281"/>
      <c r="G60" s="281"/>
      <c r="H60" s="281"/>
      <c r="I60" s="281"/>
      <c r="J60" s="281"/>
      <c r="K60" s="335" t="str">
        <f>IF(K57="⑦","7",IF(K57="⑥","6",K57))</f>
        <v>6</v>
      </c>
      <c r="L60" s="336"/>
      <c r="M60" s="336"/>
      <c r="N60" s="336"/>
      <c r="O60" s="336"/>
      <c r="P60" s="336"/>
      <c r="Q60" s="336"/>
      <c r="R60" s="337"/>
      <c r="S60" s="335" t="str">
        <f>IF(S57="⑦","7",IF(S57="⑥","6",S57))</f>
        <v>6</v>
      </c>
      <c r="T60" s="336"/>
      <c r="U60" s="336"/>
      <c r="V60" s="336"/>
      <c r="W60" s="336"/>
      <c r="X60" s="336"/>
      <c r="Y60" s="336"/>
      <c r="Z60" s="336"/>
      <c r="AA60" s="530"/>
      <c r="AB60" s="531"/>
      <c r="AC60" s="531"/>
      <c r="AD60" s="531"/>
      <c r="AE60" s="531"/>
      <c r="AF60" s="527"/>
      <c r="AG60" s="527"/>
      <c r="AH60" s="528"/>
      <c r="AI60" s="425"/>
      <c r="AJ60" s="427"/>
      <c r="AK60" s="427"/>
      <c r="AL60" s="427"/>
      <c r="AM60" s="429"/>
      <c r="AN60" s="429"/>
      <c r="AO60" s="429"/>
      <c r="AP60" s="431"/>
      <c r="AQ60" s="108"/>
      <c r="AR60" s="108"/>
      <c r="AS60" s="108"/>
      <c r="AT60" s="108"/>
      <c r="AU60" s="108"/>
      <c r="AV60" s="108"/>
      <c r="AW60" s="373"/>
      <c r="AX60" s="373"/>
      <c r="AY60" s="373"/>
      <c r="AZ60" s="373"/>
      <c r="BA60" s="373"/>
      <c r="BB60" s="373"/>
      <c r="BC60" s="90"/>
      <c r="BD60" s="90"/>
      <c r="BX60" s="373"/>
      <c r="BY60" s="373"/>
      <c r="BZ60" s="373"/>
      <c r="CA60" s="373"/>
      <c r="CB60" s="373"/>
    </row>
    <row r="61" spans="3:80" ht="7.5" customHeight="1"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16"/>
      <c r="AR61" s="116"/>
      <c r="AS61" s="116"/>
      <c r="AT61" s="116"/>
      <c r="AU61" s="116"/>
      <c r="AV61" s="116"/>
      <c r="AW61" s="373"/>
      <c r="AX61" s="373"/>
      <c r="AY61" s="373"/>
      <c r="AZ61" s="373"/>
      <c r="BA61" s="373"/>
      <c r="BB61" s="373"/>
      <c r="BC61" s="297"/>
      <c r="BD61" s="297"/>
      <c r="BX61" s="373"/>
      <c r="BY61" s="373"/>
      <c r="BZ61" s="373"/>
      <c r="CA61" s="373"/>
      <c r="CB61" s="373"/>
    </row>
    <row r="62" spans="3:80" ht="7.5" customHeight="1">
      <c r="C62" s="373" t="s">
        <v>1557</v>
      </c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3"/>
      <c r="AH62" s="373"/>
      <c r="AI62" s="373"/>
      <c r="AJ62" s="373"/>
      <c r="AK62" s="373"/>
      <c r="AL62" s="373"/>
      <c r="AM62" s="373"/>
      <c r="AN62" s="373"/>
      <c r="AO62" s="373"/>
      <c r="AP62" s="373"/>
      <c r="AQ62" s="89"/>
      <c r="AR62" s="89"/>
      <c r="AS62" s="89"/>
      <c r="AT62" s="89"/>
      <c r="AU62" s="89"/>
      <c r="AV62" s="89"/>
      <c r="AW62" s="373"/>
      <c r="AX62" s="373"/>
      <c r="AY62" s="373"/>
      <c r="AZ62" s="373"/>
      <c r="BA62" s="373"/>
      <c r="BB62" s="373"/>
      <c r="BE62" s="373" t="s">
        <v>15</v>
      </c>
      <c r="BF62" s="373"/>
      <c r="BG62" s="373"/>
      <c r="BH62" s="373"/>
      <c r="BI62" s="373"/>
      <c r="BJ62" s="373"/>
      <c r="BK62" s="373"/>
      <c r="BL62" s="373"/>
      <c r="BM62" s="373"/>
      <c r="BN62" s="373"/>
      <c r="BX62" s="373"/>
      <c r="BY62" s="373"/>
      <c r="BZ62" s="373"/>
      <c r="CA62" s="373"/>
      <c r="CB62" s="373"/>
    </row>
    <row r="63" spans="3:66" ht="7.5" customHeight="1" thickBot="1"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490"/>
      <c r="AK63" s="490"/>
      <c r="AL63" s="490"/>
      <c r="AM63" s="490"/>
      <c r="AN63" s="490"/>
      <c r="AO63" s="490"/>
      <c r="AP63" s="490"/>
      <c r="AQ63" s="89"/>
      <c r="BA63" s="89"/>
      <c r="BB63" s="89"/>
      <c r="BC63" s="89"/>
      <c r="BD63" s="89"/>
      <c r="BE63" s="373"/>
      <c r="BF63" s="373"/>
      <c r="BG63" s="373"/>
      <c r="BH63" s="373"/>
      <c r="BI63" s="373"/>
      <c r="BJ63" s="373"/>
      <c r="BK63" s="373"/>
      <c r="BL63" s="373"/>
      <c r="BM63" s="373"/>
      <c r="BN63" s="373"/>
    </row>
    <row r="64" spans="1:67" ht="7.5" customHeight="1" thickBot="1">
      <c r="A64" s="92"/>
      <c r="B64" s="92"/>
      <c r="C64" s="379" t="s">
        <v>19</v>
      </c>
      <c r="D64" s="373"/>
      <c r="E64" s="373"/>
      <c r="F64" s="373"/>
      <c r="G64" s="373"/>
      <c r="H64" s="373"/>
      <c r="I64" s="373"/>
      <c r="J64" s="373"/>
      <c r="K64" s="382" t="str">
        <f>F68</f>
        <v>鍵谷浩太</v>
      </c>
      <c r="L64" s="383"/>
      <c r="M64" s="383"/>
      <c r="N64" s="383"/>
      <c r="O64" s="383"/>
      <c r="P64" s="383"/>
      <c r="Q64" s="383"/>
      <c r="R64" s="384"/>
      <c r="S64" s="385" t="str">
        <f>F72</f>
        <v>山本竜平</v>
      </c>
      <c r="T64" s="373"/>
      <c r="U64" s="373"/>
      <c r="V64" s="373"/>
      <c r="W64" s="373"/>
      <c r="X64" s="373"/>
      <c r="Y64" s="373"/>
      <c r="Z64" s="373"/>
      <c r="AA64" s="382" t="str">
        <f>F76</f>
        <v>原　和輝</v>
      </c>
      <c r="AB64" s="383"/>
      <c r="AC64" s="383"/>
      <c r="AD64" s="383"/>
      <c r="AE64" s="383"/>
      <c r="AF64" s="383"/>
      <c r="AG64" s="383"/>
      <c r="AH64" s="387"/>
      <c r="AI64" s="389">
        <f>IF(AI70&lt;&gt;"","取得","")</f>
      </c>
      <c r="AJ64" s="98"/>
      <c r="AK64" s="383" t="s">
        <v>7</v>
      </c>
      <c r="AL64" s="383"/>
      <c r="AM64" s="383"/>
      <c r="AN64" s="383"/>
      <c r="AO64" s="383"/>
      <c r="AP64" s="391"/>
      <c r="AQ64" s="89"/>
      <c r="BA64" s="373" t="s">
        <v>1602</v>
      </c>
      <c r="BB64" s="373"/>
      <c r="BC64" s="373"/>
      <c r="BD64" s="373"/>
      <c r="BE64" s="373"/>
      <c r="BF64" s="373"/>
      <c r="BG64" s="373"/>
      <c r="BH64" s="298"/>
      <c r="BI64" s="298"/>
      <c r="BJ64" s="298"/>
      <c r="BK64" s="90"/>
      <c r="BL64" s="90"/>
      <c r="BM64" s="373" t="s">
        <v>16</v>
      </c>
      <c r="BN64" s="373"/>
      <c r="BO64" s="373"/>
    </row>
    <row r="65" spans="1:67" ht="7.5" customHeight="1" thickBot="1">
      <c r="A65" s="92"/>
      <c r="C65" s="379"/>
      <c r="D65" s="373"/>
      <c r="E65" s="373"/>
      <c r="F65" s="373"/>
      <c r="G65" s="373"/>
      <c r="H65" s="373"/>
      <c r="I65" s="373"/>
      <c r="J65" s="373"/>
      <c r="K65" s="385"/>
      <c r="L65" s="373"/>
      <c r="M65" s="373"/>
      <c r="N65" s="373"/>
      <c r="O65" s="373"/>
      <c r="P65" s="373"/>
      <c r="Q65" s="373"/>
      <c r="R65" s="386"/>
      <c r="S65" s="385"/>
      <c r="T65" s="373"/>
      <c r="U65" s="373"/>
      <c r="V65" s="373"/>
      <c r="W65" s="373"/>
      <c r="X65" s="373"/>
      <c r="Y65" s="373"/>
      <c r="Z65" s="373"/>
      <c r="AA65" s="385"/>
      <c r="AB65" s="373"/>
      <c r="AC65" s="373"/>
      <c r="AD65" s="373"/>
      <c r="AE65" s="373"/>
      <c r="AF65" s="373"/>
      <c r="AG65" s="373"/>
      <c r="AH65" s="388"/>
      <c r="AI65" s="390"/>
      <c r="AK65" s="373"/>
      <c r="AL65" s="373"/>
      <c r="AM65" s="373"/>
      <c r="AN65" s="373"/>
      <c r="AO65" s="373"/>
      <c r="AP65" s="392"/>
      <c r="AQ65" s="89"/>
      <c r="BA65" s="373"/>
      <c r="BB65" s="373"/>
      <c r="BC65" s="373"/>
      <c r="BD65" s="373"/>
      <c r="BE65" s="373"/>
      <c r="BF65" s="373"/>
      <c r="BG65" s="373"/>
      <c r="BI65" s="373"/>
      <c r="BJ65" s="373"/>
      <c r="BK65" s="360"/>
      <c r="BL65" s="128"/>
      <c r="BM65" s="373"/>
      <c r="BN65" s="373"/>
      <c r="BO65" s="373"/>
    </row>
    <row r="66" spans="1:70" ht="7.5" customHeight="1">
      <c r="A66" s="92"/>
      <c r="C66" s="379"/>
      <c r="D66" s="373"/>
      <c r="E66" s="373"/>
      <c r="F66" s="373"/>
      <c r="G66" s="373"/>
      <c r="H66" s="373"/>
      <c r="I66" s="373"/>
      <c r="J66" s="373"/>
      <c r="K66" s="385" t="str">
        <f>F70</f>
        <v>東近江グリフィンズ</v>
      </c>
      <c r="L66" s="373"/>
      <c r="M66" s="373"/>
      <c r="N66" s="373"/>
      <c r="O66" s="373"/>
      <c r="P66" s="373"/>
      <c r="Q66" s="373"/>
      <c r="R66" s="386"/>
      <c r="S66" s="385" t="str">
        <f>F74</f>
        <v>TDC</v>
      </c>
      <c r="T66" s="373"/>
      <c r="U66" s="373"/>
      <c r="V66" s="373"/>
      <c r="W66" s="373"/>
      <c r="X66" s="373"/>
      <c r="Y66" s="373"/>
      <c r="Z66" s="373"/>
      <c r="AA66" s="385" t="str">
        <f>F78</f>
        <v>一般</v>
      </c>
      <c r="AB66" s="373"/>
      <c r="AC66" s="373"/>
      <c r="AD66" s="373"/>
      <c r="AE66" s="373"/>
      <c r="AF66" s="373"/>
      <c r="AG66" s="373"/>
      <c r="AH66" s="386"/>
      <c r="AI66" s="390">
        <f>IF(AI70&lt;&gt;"","ゲーム率","")</f>
      </c>
      <c r="AJ66" s="373"/>
      <c r="AK66" s="373" t="s">
        <v>8</v>
      </c>
      <c r="AL66" s="373"/>
      <c r="AM66" s="373"/>
      <c r="AN66" s="373"/>
      <c r="AO66" s="373"/>
      <c r="AP66" s="392"/>
      <c r="AQ66" s="89"/>
      <c r="BA66" s="373" t="s">
        <v>1606</v>
      </c>
      <c r="BB66" s="373"/>
      <c r="BC66" s="373"/>
      <c r="BD66" s="373"/>
      <c r="BE66" s="373"/>
      <c r="BF66" s="373"/>
      <c r="BG66" s="373"/>
      <c r="BH66" s="271"/>
      <c r="BI66" s="545"/>
      <c r="BJ66" s="546"/>
      <c r="BK66" s="365" t="s">
        <v>1610</v>
      </c>
      <c r="BL66" s="362"/>
      <c r="BM66" s="362"/>
      <c r="BN66" s="362"/>
      <c r="BO66" s="362"/>
      <c r="BP66" s="362"/>
      <c r="BQ66" s="362"/>
      <c r="BR66" s="362"/>
    </row>
    <row r="67" spans="1:70" ht="7.5" customHeight="1">
      <c r="A67" s="92"/>
      <c r="C67" s="380"/>
      <c r="D67" s="381"/>
      <c r="E67" s="381"/>
      <c r="F67" s="381"/>
      <c r="G67" s="381"/>
      <c r="H67" s="381"/>
      <c r="I67" s="381"/>
      <c r="J67" s="381"/>
      <c r="K67" s="393"/>
      <c r="L67" s="381"/>
      <c r="M67" s="381"/>
      <c r="N67" s="381"/>
      <c r="O67" s="381"/>
      <c r="P67" s="381"/>
      <c r="Q67" s="381"/>
      <c r="R67" s="394"/>
      <c r="S67" s="393"/>
      <c r="T67" s="381"/>
      <c r="U67" s="381"/>
      <c r="V67" s="381"/>
      <c r="W67" s="381"/>
      <c r="X67" s="381"/>
      <c r="Y67" s="381"/>
      <c r="Z67" s="381"/>
      <c r="AA67" s="393"/>
      <c r="AB67" s="381"/>
      <c r="AC67" s="381"/>
      <c r="AD67" s="381"/>
      <c r="AE67" s="381"/>
      <c r="AF67" s="381"/>
      <c r="AG67" s="381"/>
      <c r="AH67" s="394"/>
      <c r="AI67" s="395"/>
      <c r="AJ67" s="381"/>
      <c r="AK67" s="381"/>
      <c r="AL67" s="381"/>
      <c r="AM67" s="381"/>
      <c r="AN67" s="381"/>
      <c r="AO67" s="381"/>
      <c r="AP67" s="396"/>
      <c r="AQ67" s="89"/>
      <c r="BA67" s="373"/>
      <c r="BB67" s="373"/>
      <c r="BC67" s="373"/>
      <c r="BD67" s="373"/>
      <c r="BE67" s="373"/>
      <c r="BF67" s="373"/>
      <c r="BG67" s="373"/>
      <c r="BK67" s="362"/>
      <c r="BL67" s="362"/>
      <c r="BM67" s="362"/>
      <c r="BN67" s="362"/>
      <c r="BO67" s="362"/>
      <c r="BP67" s="362"/>
      <c r="BQ67" s="362"/>
      <c r="BR67" s="362"/>
    </row>
    <row r="68" spans="1:84" s="89" customFormat="1" ht="7.5" customHeight="1">
      <c r="A68" s="95"/>
      <c r="B68" s="397">
        <f>AM70</f>
        <v>1</v>
      </c>
      <c r="C68" s="398" t="s">
        <v>1417</v>
      </c>
      <c r="D68" s="399"/>
      <c r="E68" s="399"/>
      <c r="F68" s="400" t="str">
        <f>IF(C68="ここに","",VLOOKUP(C68,'登録ナンバー'!$F$1:$I$616,2,0))</f>
        <v>鍵谷浩太</v>
      </c>
      <c r="G68" s="400"/>
      <c r="H68" s="400"/>
      <c r="I68" s="400"/>
      <c r="J68" s="400"/>
      <c r="K68" s="402">
        <f>IF(S68="","丸付き数字は試合順番","")</f>
      </c>
      <c r="L68" s="403"/>
      <c r="M68" s="403"/>
      <c r="N68" s="403"/>
      <c r="O68" s="403"/>
      <c r="P68" s="403"/>
      <c r="Q68" s="403"/>
      <c r="R68" s="404"/>
      <c r="S68" s="411" t="s">
        <v>1579</v>
      </c>
      <c r="T68" s="412"/>
      <c r="U68" s="412"/>
      <c r="V68" s="412" t="s">
        <v>10</v>
      </c>
      <c r="W68" s="412">
        <v>5</v>
      </c>
      <c r="X68" s="412"/>
      <c r="Y68" s="412"/>
      <c r="Z68" s="415"/>
      <c r="AA68" s="411" t="s">
        <v>1568</v>
      </c>
      <c r="AB68" s="412"/>
      <c r="AC68" s="412"/>
      <c r="AD68" s="412" t="s">
        <v>10</v>
      </c>
      <c r="AE68" s="412">
        <v>2</v>
      </c>
      <c r="AF68" s="412"/>
      <c r="AG68" s="412"/>
      <c r="AH68" s="415"/>
      <c r="AI68" s="417">
        <f>IF(COUNTIF(AJ68:AL78,1)=2,"直接対決","")</f>
      </c>
      <c r="AJ68" s="419">
        <f>COUNTIF(K68:AH69,"⑥")+COUNTIF(K68:AH69,"⑦")</f>
        <v>2</v>
      </c>
      <c r="AK68" s="419"/>
      <c r="AL68" s="419"/>
      <c r="AM68" s="421">
        <f>IF(S68="","",2-AJ68)</f>
        <v>0</v>
      </c>
      <c r="AN68" s="421"/>
      <c r="AO68" s="421"/>
      <c r="AP68" s="423"/>
      <c r="AQ68" s="106"/>
      <c r="AR68" s="91"/>
      <c r="AS68" s="91"/>
      <c r="AT68" s="557" t="s">
        <v>1554</v>
      </c>
      <c r="AU68" s="557"/>
      <c r="AV68" s="557"/>
      <c r="AW68" s="557"/>
      <c r="AX68" s="557"/>
      <c r="AY68" s="557"/>
      <c r="AZ68" s="557"/>
      <c r="BA68" s="557"/>
      <c r="BB68" s="557"/>
      <c r="BC68" s="557"/>
      <c r="BD68" s="557"/>
      <c r="BE68" s="557"/>
      <c r="BF68" s="557"/>
      <c r="BG68" s="557"/>
      <c r="BH68" s="557"/>
      <c r="BI68" s="557"/>
      <c r="BJ68" s="557"/>
      <c r="BK68" s="557"/>
      <c r="BL68" s="557"/>
      <c r="BM68" s="557"/>
      <c r="BN68" s="557"/>
      <c r="BO68" s="557"/>
      <c r="BP68" s="557"/>
      <c r="BQ68" s="557"/>
      <c r="BR68" s="557"/>
      <c r="BS68" s="557"/>
      <c r="BT68" s="557"/>
      <c r="BU68" s="557"/>
      <c r="BV68" s="557"/>
      <c r="BW68" s="557"/>
      <c r="BX68" s="557"/>
      <c r="BY68" s="557"/>
      <c r="BZ68" s="557"/>
      <c r="CA68" s="557"/>
      <c r="CB68" s="557"/>
      <c r="CC68" s="557"/>
      <c r="CD68" s="557"/>
      <c r="CE68" s="557"/>
      <c r="CF68" s="557"/>
    </row>
    <row r="69" spans="1:84" s="89" customFormat="1" ht="7.5" customHeight="1">
      <c r="A69" s="95"/>
      <c r="B69" s="397"/>
      <c r="C69" s="379"/>
      <c r="D69" s="373"/>
      <c r="E69" s="373"/>
      <c r="F69" s="401"/>
      <c r="G69" s="401"/>
      <c r="H69" s="401"/>
      <c r="I69" s="401"/>
      <c r="J69" s="401"/>
      <c r="K69" s="405"/>
      <c r="L69" s="406"/>
      <c r="M69" s="406"/>
      <c r="N69" s="406"/>
      <c r="O69" s="406"/>
      <c r="P69" s="406"/>
      <c r="Q69" s="406"/>
      <c r="R69" s="407"/>
      <c r="S69" s="413"/>
      <c r="T69" s="414"/>
      <c r="U69" s="414"/>
      <c r="V69" s="414"/>
      <c r="W69" s="414"/>
      <c r="X69" s="414"/>
      <c r="Y69" s="414"/>
      <c r="Z69" s="416"/>
      <c r="AA69" s="413"/>
      <c r="AB69" s="414"/>
      <c r="AC69" s="414"/>
      <c r="AD69" s="414"/>
      <c r="AE69" s="414"/>
      <c r="AF69" s="414"/>
      <c r="AG69" s="414"/>
      <c r="AH69" s="416"/>
      <c r="AI69" s="418"/>
      <c r="AJ69" s="420"/>
      <c r="AK69" s="420"/>
      <c r="AL69" s="420"/>
      <c r="AM69" s="422"/>
      <c r="AN69" s="422"/>
      <c r="AO69" s="422"/>
      <c r="AP69" s="424"/>
      <c r="AQ69" s="106"/>
      <c r="AT69" s="557"/>
      <c r="AU69" s="557"/>
      <c r="AV69" s="557"/>
      <c r="AW69" s="557"/>
      <c r="AX69" s="557"/>
      <c r="AY69" s="557"/>
      <c r="AZ69" s="557"/>
      <c r="BA69" s="557"/>
      <c r="BB69" s="557"/>
      <c r="BC69" s="557"/>
      <c r="BD69" s="557"/>
      <c r="BE69" s="557"/>
      <c r="BF69" s="557"/>
      <c r="BG69" s="557"/>
      <c r="BH69" s="557"/>
      <c r="BI69" s="557"/>
      <c r="BJ69" s="557"/>
      <c r="BK69" s="557"/>
      <c r="BL69" s="557"/>
      <c r="BM69" s="557"/>
      <c r="BN69" s="557"/>
      <c r="BO69" s="557"/>
      <c r="BP69" s="557"/>
      <c r="BQ69" s="557"/>
      <c r="BR69" s="557"/>
      <c r="BS69" s="557"/>
      <c r="BT69" s="557"/>
      <c r="BU69" s="557"/>
      <c r="BV69" s="557"/>
      <c r="BW69" s="557"/>
      <c r="BX69" s="557"/>
      <c r="BY69" s="557"/>
      <c r="BZ69" s="557"/>
      <c r="CA69" s="557"/>
      <c r="CB69" s="557"/>
      <c r="CC69" s="557"/>
      <c r="CD69" s="557"/>
      <c r="CE69" s="557"/>
      <c r="CF69" s="557"/>
    </row>
    <row r="70" spans="1:80" ht="15" customHeight="1">
      <c r="A70" s="92"/>
      <c r="C70" s="379" t="s">
        <v>11</v>
      </c>
      <c r="D70" s="373"/>
      <c r="E70" s="373"/>
      <c r="F70" s="401" t="str">
        <f>IF(C68="ここに","",VLOOKUP(C68,'登録ナンバー'!$F$4:$I$616,3,0))</f>
        <v>東近江グリフィンズ</v>
      </c>
      <c r="G70" s="401"/>
      <c r="H70" s="401"/>
      <c r="I70" s="401"/>
      <c r="J70" s="401"/>
      <c r="K70" s="405"/>
      <c r="L70" s="406"/>
      <c r="M70" s="406"/>
      <c r="N70" s="406"/>
      <c r="O70" s="406"/>
      <c r="P70" s="406"/>
      <c r="Q70" s="406"/>
      <c r="R70" s="407"/>
      <c r="S70" s="413"/>
      <c r="T70" s="414"/>
      <c r="U70" s="414"/>
      <c r="V70" s="414"/>
      <c r="W70" s="414"/>
      <c r="X70" s="414"/>
      <c r="Y70" s="414"/>
      <c r="Z70" s="416"/>
      <c r="AA70" s="413"/>
      <c r="AB70" s="414"/>
      <c r="AC70" s="414"/>
      <c r="AD70" s="414"/>
      <c r="AE70" s="414"/>
      <c r="AF70" s="414"/>
      <c r="AG70" s="414"/>
      <c r="AH70" s="416"/>
      <c r="AI70" s="425">
        <f>IF(OR(COUNTIF(AJ68:AL78,2)=3,COUNTIF(AJ68:AL78,1)=3),(S71+AA71)/(S71+AA71+W68+AE68),"")</f>
      </c>
      <c r="AJ70" s="427"/>
      <c r="AK70" s="427"/>
      <c r="AL70" s="427"/>
      <c r="AM70" s="429">
        <f>IF(AI70&lt;&gt;"",RANK(AI70,AI70:AI78),RANK(AJ68,AJ68:AL78))</f>
        <v>1</v>
      </c>
      <c r="AN70" s="429"/>
      <c r="AO70" s="429"/>
      <c r="AP70" s="431"/>
      <c r="AQ70" s="108"/>
      <c r="AR70" s="89"/>
      <c r="AS70" s="89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W70" s="89"/>
      <c r="BX70" s="464" t="str">
        <f>IF($S$87="","リーグ５",VLOOKUP(2,$B$87:$J$96,5,FALSE))</f>
        <v>山本浩之</v>
      </c>
      <c r="BY70" s="464"/>
      <c r="BZ70" s="464"/>
      <c r="CA70" s="464"/>
      <c r="CB70" s="464"/>
    </row>
    <row r="71" spans="1:80" ht="4.5" customHeight="1" hidden="1">
      <c r="A71" s="92"/>
      <c r="C71" s="379"/>
      <c r="D71" s="373"/>
      <c r="E71" s="373"/>
      <c r="F71" s="281"/>
      <c r="G71" s="281"/>
      <c r="H71" s="281"/>
      <c r="I71" s="281"/>
      <c r="J71" s="281"/>
      <c r="K71" s="408"/>
      <c r="L71" s="409"/>
      <c r="M71" s="409"/>
      <c r="N71" s="409"/>
      <c r="O71" s="409"/>
      <c r="P71" s="409"/>
      <c r="Q71" s="409"/>
      <c r="R71" s="410"/>
      <c r="S71" s="282" t="str">
        <f>IF(S68="⑦","7",IF(S68="⑥","6",S68))</f>
        <v>6</v>
      </c>
      <c r="T71" s="283"/>
      <c r="U71" s="283"/>
      <c r="V71" s="283"/>
      <c r="W71" s="283"/>
      <c r="X71" s="283"/>
      <c r="Y71" s="283"/>
      <c r="Z71" s="283"/>
      <c r="AA71" s="282" t="str">
        <f>IF(AA68="⑦","7",IF(AA68="⑥","6",AA68))</f>
        <v>6</v>
      </c>
      <c r="AB71" s="283"/>
      <c r="AC71" s="283"/>
      <c r="AD71" s="283"/>
      <c r="AE71" s="283"/>
      <c r="AF71" s="283"/>
      <c r="AG71" s="283"/>
      <c r="AH71" s="284"/>
      <c r="AI71" s="426"/>
      <c r="AJ71" s="428"/>
      <c r="AK71" s="428"/>
      <c r="AL71" s="428"/>
      <c r="AM71" s="430"/>
      <c r="AN71" s="430"/>
      <c r="AO71" s="430"/>
      <c r="AP71" s="432"/>
      <c r="AQ71" s="108"/>
      <c r="BX71" s="464"/>
      <c r="BY71" s="464"/>
      <c r="BZ71" s="464"/>
      <c r="CA71" s="464"/>
      <c r="CB71" s="464"/>
    </row>
    <row r="72" spans="1:80" ht="7.5" customHeight="1" thickBot="1">
      <c r="A72" s="92"/>
      <c r="B72" s="397">
        <f>AM74</f>
        <v>2</v>
      </c>
      <c r="C72" s="398" t="s">
        <v>1425</v>
      </c>
      <c r="D72" s="399"/>
      <c r="E72" s="399"/>
      <c r="F72" s="463" t="str">
        <f>IF(C72="ここに","",VLOOKUP(C72,'登録ナンバー'!$F$1:$I$616,2,0))</f>
        <v>山本竜平</v>
      </c>
      <c r="G72" s="463"/>
      <c r="H72" s="463"/>
      <c r="I72" s="463"/>
      <c r="J72" s="463"/>
      <c r="K72" s="465">
        <f>IF(S68="","",IF(AND(W68=6,S68&lt;&gt;"⑦"),"⑥",IF(W68=7,"⑦",W68)))</f>
        <v>5</v>
      </c>
      <c r="L72" s="463"/>
      <c r="M72" s="463"/>
      <c r="N72" s="463" t="s">
        <v>10</v>
      </c>
      <c r="O72" s="463">
        <f>IF(S68="","",IF(S68="⑥",6,IF(S68="⑦",7,S68)))</f>
        <v>6</v>
      </c>
      <c r="P72" s="463"/>
      <c r="Q72" s="463"/>
      <c r="R72" s="467"/>
      <c r="S72" s="510"/>
      <c r="T72" s="511"/>
      <c r="U72" s="511"/>
      <c r="V72" s="511"/>
      <c r="W72" s="511"/>
      <c r="X72" s="511"/>
      <c r="Y72" s="511"/>
      <c r="Z72" s="511"/>
      <c r="AA72" s="501" t="s">
        <v>1570</v>
      </c>
      <c r="AB72" s="502"/>
      <c r="AC72" s="502"/>
      <c r="AD72" s="502" t="s">
        <v>10</v>
      </c>
      <c r="AE72" s="502">
        <v>2</v>
      </c>
      <c r="AF72" s="502"/>
      <c r="AG72" s="502"/>
      <c r="AH72" s="505"/>
      <c r="AI72" s="478">
        <f>IF(COUNTIF(AJ68:AL78,1)=2,"直接対決","")</f>
      </c>
      <c r="AJ72" s="480">
        <f>COUNTIF(K72:AH73,"⑥")+COUNTIF(K72:AH73,"⑦")</f>
        <v>1</v>
      </c>
      <c r="AK72" s="480"/>
      <c r="AL72" s="480"/>
      <c r="AM72" s="482">
        <f>IF(S68="","",2-AJ72)</f>
        <v>1</v>
      </c>
      <c r="AN72" s="482"/>
      <c r="AO72" s="482"/>
      <c r="AP72" s="488"/>
      <c r="AQ72" s="106"/>
      <c r="AR72" s="89"/>
      <c r="AS72" s="89"/>
      <c r="AT72" s="89"/>
      <c r="AU72" s="89"/>
      <c r="AV72" s="89"/>
      <c r="AW72" s="401" t="str">
        <f>IF($S$11="","リーグ1",VLOOKUP(2,$B$11:$J$21,5,FALSE))</f>
        <v>窪田和也</v>
      </c>
      <c r="AX72" s="401"/>
      <c r="AY72" s="401"/>
      <c r="AZ72" s="401"/>
      <c r="BA72" s="401"/>
      <c r="BB72" s="401"/>
      <c r="BD72" s="90"/>
      <c r="BU72" s="298"/>
      <c r="BV72" s="298"/>
      <c r="BW72" s="298"/>
      <c r="BX72" s="464"/>
      <c r="BY72" s="464"/>
      <c r="BZ72" s="464"/>
      <c r="CA72" s="464"/>
      <c r="CB72" s="464"/>
    </row>
    <row r="73" spans="1:80" ht="7.5" customHeight="1">
      <c r="A73" s="92"/>
      <c r="B73" s="397"/>
      <c r="C73" s="379"/>
      <c r="D73" s="373"/>
      <c r="E73" s="373"/>
      <c r="F73" s="464"/>
      <c r="G73" s="464"/>
      <c r="H73" s="464"/>
      <c r="I73" s="464"/>
      <c r="J73" s="464"/>
      <c r="K73" s="466"/>
      <c r="L73" s="464"/>
      <c r="M73" s="464"/>
      <c r="N73" s="464"/>
      <c r="O73" s="464"/>
      <c r="P73" s="464"/>
      <c r="Q73" s="464"/>
      <c r="R73" s="468"/>
      <c r="S73" s="512"/>
      <c r="T73" s="513"/>
      <c r="U73" s="513"/>
      <c r="V73" s="513"/>
      <c r="W73" s="513"/>
      <c r="X73" s="513"/>
      <c r="Y73" s="513"/>
      <c r="Z73" s="513"/>
      <c r="AA73" s="503"/>
      <c r="AB73" s="504"/>
      <c r="AC73" s="504"/>
      <c r="AD73" s="504"/>
      <c r="AE73" s="504"/>
      <c r="AF73" s="504"/>
      <c r="AG73" s="504"/>
      <c r="AH73" s="506"/>
      <c r="AI73" s="479"/>
      <c r="AJ73" s="481"/>
      <c r="AK73" s="481"/>
      <c r="AL73" s="481"/>
      <c r="AM73" s="483"/>
      <c r="AN73" s="483"/>
      <c r="AO73" s="483"/>
      <c r="AP73" s="489"/>
      <c r="AQ73" s="106"/>
      <c r="AR73" s="89"/>
      <c r="AS73" s="89"/>
      <c r="AT73" s="89"/>
      <c r="AU73" s="89"/>
      <c r="AV73" s="89"/>
      <c r="AW73" s="401"/>
      <c r="AX73" s="401"/>
      <c r="AY73" s="401"/>
      <c r="AZ73" s="401"/>
      <c r="BA73" s="401"/>
      <c r="BB73" s="401"/>
      <c r="BC73" s="297"/>
      <c r="BD73" s="341"/>
      <c r="BE73" s="90"/>
      <c r="BF73" s="90"/>
      <c r="BG73" s="90"/>
      <c r="BH73" s="90"/>
      <c r="BI73" s="90"/>
      <c r="BJ73" s="539" t="s">
        <v>14</v>
      </c>
      <c r="BK73" s="539"/>
      <c r="BL73" s="539"/>
      <c r="BM73" s="539"/>
      <c r="BN73" s="539"/>
      <c r="BO73" s="539"/>
      <c r="BP73" s="90"/>
      <c r="BQ73" s="90"/>
      <c r="BR73" s="90"/>
      <c r="BS73" s="90"/>
      <c r="BT73" s="300"/>
      <c r="BU73" s="90"/>
      <c r="BV73" s="90"/>
      <c r="BX73" s="464"/>
      <c r="BY73" s="464"/>
      <c r="BZ73" s="464"/>
      <c r="CA73" s="464"/>
      <c r="CB73" s="464"/>
    </row>
    <row r="74" spans="1:75" ht="15" customHeight="1" thickBot="1">
      <c r="A74" s="92"/>
      <c r="B74" s="92"/>
      <c r="C74" s="379" t="s">
        <v>11</v>
      </c>
      <c r="D74" s="373"/>
      <c r="E74" s="373"/>
      <c r="F74" s="464" t="str">
        <f>IF(C72="ここに","",VLOOKUP(C72,'登録ナンバー'!$F$4:$H$616,3,0))</f>
        <v>TDC</v>
      </c>
      <c r="G74" s="464"/>
      <c r="H74" s="464"/>
      <c r="I74" s="464"/>
      <c r="J74" s="464"/>
      <c r="K74" s="466"/>
      <c r="L74" s="464"/>
      <c r="M74" s="464"/>
      <c r="N74" s="464"/>
      <c r="O74" s="464"/>
      <c r="P74" s="464"/>
      <c r="Q74" s="464"/>
      <c r="R74" s="468"/>
      <c r="S74" s="512"/>
      <c r="T74" s="513"/>
      <c r="U74" s="513"/>
      <c r="V74" s="513"/>
      <c r="W74" s="513"/>
      <c r="X74" s="513"/>
      <c r="Y74" s="513"/>
      <c r="Z74" s="513"/>
      <c r="AA74" s="503"/>
      <c r="AB74" s="504"/>
      <c r="AC74" s="504"/>
      <c r="AD74" s="504"/>
      <c r="AE74" s="516"/>
      <c r="AF74" s="516"/>
      <c r="AG74" s="516"/>
      <c r="AH74" s="517"/>
      <c r="AI74" s="484">
        <f>IF(OR(COUNTIF(AJ68:AL78,2)=3,COUNTIF(AJ68:AL78,1)=3),(K75+AA75)/(K75+AA75+O72+AE72),"")</f>
      </c>
      <c r="AJ74" s="464"/>
      <c r="AK74" s="464"/>
      <c r="AL74" s="464"/>
      <c r="AM74" s="486">
        <f>IF(AI74&lt;&gt;"",RANK(AI74,AI70:AI78),RANK(AJ72,AJ68:AL78))</f>
        <v>2</v>
      </c>
      <c r="AN74" s="486"/>
      <c r="AO74" s="486"/>
      <c r="AP74" s="487"/>
      <c r="AQ74" s="108"/>
      <c r="AR74" s="106"/>
      <c r="AS74" s="106"/>
      <c r="AT74" s="106"/>
      <c r="AU74" s="106"/>
      <c r="AV74" s="106"/>
      <c r="AW74" s="401"/>
      <c r="AX74" s="401"/>
      <c r="AY74" s="401"/>
      <c r="AZ74" s="401"/>
      <c r="BA74" s="401"/>
      <c r="BB74" s="401"/>
      <c r="BD74" s="304"/>
      <c r="BE74" s="126"/>
      <c r="BF74" s="126"/>
      <c r="BG74" s="126"/>
      <c r="BH74" s="126"/>
      <c r="BI74" s="90"/>
      <c r="BJ74" s="539"/>
      <c r="BK74" s="539"/>
      <c r="BL74" s="539"/>
      <c r="BM74" s="539"/>
      <c r="BN74" s="539"/>
      <c r="BO74" s="539"/>
      <c r="BP74" s="90"/>
      <c r="BQ74" s="126"/>
      <c r="BR74" s="126"/>
      <c r="BS74" s="126"/>
      <c r="BT74" s="301"/>
      <c r="BU74" s="90"/>
      <c r="BV74" s="90"/>
      <c r="BW74" s="90"/>
    </row>
    <row r="75" spans="1:76" ht="3.75" customHeight="1" hidden="1">
      <c r="A75" s="92"/>
      <c r="B75" s="92"/>
      <c r="C75" s="379"/>
      <c r="D75" s="373"/>
      <c r="E75" s="373"/>
      <c r="F75" s="285"/>
      <c r="G75" s="285"/>
      <c r="H75" s="285"/>
      <c r="I75" s="285"/>
      <c r="J75" s="285"/>
      <c r="K75" s="286">
        <f>IF(K72="⑦","7",IF(K72="⑥","6",K72))</f>
        <v>5</v>
      </c>
      <c r="L75" s="287"/>
      <c r="M75" s="287"/>
      <c r="N75" s="287"/>
      <c r="O75" s="287"/>
      <c r="P75" s="287"/>
      <c r="Q75" s="287"/>
      <c r="R75" s="288"/>
      <c r="S75" s="514"/>
      <c r="T75" s="515"/>
      <c r="U75" s="515"/>
      <c r="V75" s="515"/>
      <c r="W75" s="515"/>
      <c r="X75" s="515"/>
      <c r="Y75" s="515"/>
      <c r="Z75" s="515"/>
      <c r="AA75" s="286" t="str">
        <f>IF(AA72="⑦","7",IF(AA72="⑥","6",AA72))</f>
        <v>6</v>
      </c>
      <c r="AB75" s="289"/>
      <c r="AC75" s="289"/>
      <c r="AD75" s="289"/>
      <c r="AE75" s="289"/>
      <c r="AF75" s="289"/>
      <c r="AG75" s="289"/>
      <c r="AH75" s="290"/>
      <c r="AI75" s="507"/>
      <c r="AJ75" s="469"/>
      <c r="AK75" s="469"/>
      <c r="AL75" s="469"/>
      <c r="AM75" s="509"/>
      <c r="AN75" s="509"/>
      <c r="AO75" s="509"/>
      <c r="AP75" s="518"/>
      <c r="AQ75" s="108"/>
      <c r="AR75" s="106"/>
      <c r="AS75" s="106"/>
      <c r="AT75" s="106"/>
      <c r="AU75" s="106"/>
      <c r="AV75" s="106"/>
      <c r="AW75" s="106"/>
      <c r="AX75" s="106"/>
      <c r="AY75" s="106"/>
      <c r="BA75" s="90"/>
      <c r="BB75" s="90"/>
      <c r="BD75" s="105"/>
      <c r="BE75" s="374" t="s">
        <v>1597</v>
      </c>
      <c r="BF75" s="372"/>
      <c r="BG75" s="372"/>
      <c r="BH75" s="375"/>
      <c r="BI75" s="114"/>
      <c r="BL75" s="127"/>
      <c r="BP75" s="105"/>
      <c r="BQ75" s="371" t="s">
        <v>1600</v>
      </c>
      <c r="BR75" s="372"/>
      <c r="BS75" s="372"/>
      <c r="BT75" s="372"/>
      <c r="BU75" s="134"/>
      <c r="BV75" s="90"/>
      <c r="BW75" s="90"/>
      <c r="BX75" s="89"/>
    </row>
    <row r="76" spans="1:80" ht="7.5" customHeight="1">
      <c r="A76" s="92"/>
      <c r="B76" s="397">
        <f>AM78</f>
        <v>3</v>
      </c>
      <c r="C76" s="398" t="s">
        <v>9</v>
      </c>
      <c r="D76" s="399"/>
      <c r="E76" s="399"/>
      <c r="F76" s="399" t="s">
        <v>1438</v>
      </c>
      <c r="G76" s="399"/>
      <c r="H76" s="399"/>
      <c r="I76" s="399"/>
      <c r="J76" s="399"/>
      <c r="K76" s="433">
        <f>IF(S68="","",IF(AND(AE68=6,AA68&lt;&gt;"⑦"),"⑥",IF(AE68=7,"⑦",AE68)))</f>
        <v>2</v>
      </c>
      <c r="L76" s="399"/>
      <c r="M76" s="399"/>
      <c r="N76" s="399" t="s">
        <v>10</v>
      </c>
      <c r="O76" s="399">
        <f>IF(S68="","",IF(AA68="⑥",6,IF(AA68="⑦",7,AA68)))</f>
        <v>6</v>
      </c>
      <c r="P76" s="399"/>
      <c r="Q76" s="399"/>
      <c r="R76" s="434"/>
      <c r="S76" s="433">
        <f>IF(S68="","",IF(AND(AE72=6,AA72&lt;&gt;"⑦"),"⑥",IF(AE72=7,"⑦",AE72)))</f>
        <v>2</v>
      </c>
      <c r="T76" s="399"/>
      <c r="U76" s="399"/>
      <c r="V76" s="399" t="s">
        <v>10</v>
      </c>
      <c r="W76" s="399">
        <f>IF(S68="","",IF(AA72="⑥",6,IF(AA72="⑦",7,AA72)))</f>
        <v>6</v>
      </c>
      <c r="X76" s="399"/>
      <c r="Y76" s="399"/>
      <c r="Z76" s="434"/>
      <c r="AA76" s="532"/>
      <c r="AB76" s="533"/>
      <c r="AC76" s="533"/>
      <c r="AD76" s="533"/>
      <c r="AE76" s="533"/>
      <c r="AF76" s="533"/>
      <c r="AG76" s="534"/>
      <c r="AH76" s="535"/>
      <c r="AI76" s="449">
        <f>IF(COUNTIF(AJ68:AL83,1)=2,"直接対決","")</f>
      </c>
      <c r="AJ76" s="451">
        <f>COUNTIF(K76:AH77,"⑥")+COUNTIF(K76:AH77,"⑦")</f>
        <v>0</v>
      </c>
      <c r="AK76" s="451"/>
      <c r="AL76" s="451"/>
      <c r="AM76" s="453">
        <f>IF(S68="","",2-AJ76)</f>
        <v>2</v>
      </c>
      <c r="AN76" s="453"/>
      <c r="AO76" s="453"/>
      <c r="AP76" s="455"/>
      <c r="AQ76" s="106"/>
      <c r="AR76" s="108"/>
      <c r="AS76" s="108"/>
      <c r="AT76" s="108"/>
      <c r="AU76" s="108"/>
      <c r="AV76" s="108"/>
      <c r="AW76" s="373" t="str">
        <f>IF($S$30="","リーグ2",VLOOKUP(2,$B$30:$J$41,5,FALSE))</f>
        <v>岡 栄介</v>
      </c>
      <c r="AX76" s="373"/>
      <c r="AY76" s="373"/>
      <c r="AZ76" s="373"/>
      <c r="BA76" s="373"/>
      <c r="BB76" s="373"/>
      <c r="BC76" s="121"/>
      <c r="BD76" s="122"/>
      <c r="BE76" s="373"/>
      <c r="BF76" s="373"/>
      <c r="BG76" s="373"/>
      <c r="BH76" s="373"/>
      <c r="BI76" s="308"/>
      <c r="BJ76" s="540" t="s">
        <v>1605</v>
      </c>
      <c r="BK76" s="373"/>
      <c r="BL76" s="373"/>
      <c r="BM76" s="373"/>
      <c r="BN76" s="373"/>
      <c r="BO76" s="373"/>
      <c r="BP76" s="304"/>
      <c r="BQ76" s="373"/>
      <c r="BR76" s="373"/>
      <c r="BS76" s="373"/>
      <c r="BT76" s="373"/>
      <c r="BU76" s="120"/>
      <c r="BV76" s="100"/>
      <c r="BW76" s="100"/>
      <c r="BX76" s="373" t="s">
        <v>1588</v>
      </c>
      <c r="BY76" s="373"/>
      <c r="BZ76" s="373"/>
      <c r="CA76" s="373"/>
      <c r="CB76" s="373"/>
    </row>
    <row r="77" spans="1:80" ht="7.5" customHeight="1">
      <c r="A77" s="92"/>
      <c r="B77" s="397"/>
      <c r="C77" s="379"/>
      <c r="D77" s="373"/>
      <c r="E77" s="373"/>
      <c r="F77" s="373"/>
      <c r="G77" s="373"/>
      <c r="H77" s="373"/>
      <c r="I77" s="373"/>
      <c r="J77" s="373"/>
      <c r="K77" s="385"/>
      <c r="L77" s="373"/>
      <c r="M77" s="373"/>
      <c r="N77" s="373"/>
      <c r="O77" s="373"/>
      <c r="P77" s="373"/>
      <c r="Q77" s="373"/>
      <c r="R77" s="386"/>
      <c r="S77" s="385"/>
      <c r="T77" s="373"/>
      <c r="U77" s="373"/>
      <c r="V77" s="373"/>
      <c r="W77" s="373"/>
      <c r="X77" s="373"/>
      <c r="Y77" s="373"/>
      <c r="Z77" s="386"/>
      <c r="AA77" s="536"/>
      <c r="AB77" s="534"/>
      <c r="AC77" s="534"/>
      <c r="AD77" s="534"/>
      <c r="AE77" s="534"/>
      <c r="AF77" s="534"/>
      <c r="AG77" s="534"/>
      <c r="AH77" s="535"/>
      <c r="AI77" s="450"/>
      <c r="AJ77" s="452"/>
      <c r="AK77" s="452"/>
      <c r="AL77" s="452"/>
      <c r="AM77" s="454"/>
      <c r="AN77" s="454"/>
      <c r="AO77" s="454"/>
      <c r="AP77" s="456"/>
      <c r="AQ77" s="106"/>
      <c r="AR77" s="108"/>
      <c r="AS77" s="108"/>
      <c r="AT77" s="108"/>
      <c r="AU77" s="108"/>
      <c r="AV77" s="108"/>
      <c r="AW77" s="373"/>
      <c r="AX77" s="373"/>
      <c r="AY77" s="373"/>
      <c r="AZ77" s="373"/>
      <c r="BA77" s="373"/>
      <c r="BB77" s="373"/>
      <c r="BC77" s="113"/>
      <c r="BD77" s="113"/>
      <c r="BE77" s="373"/>
      <c r="BF77" s="373"/>
      <c r="BG77" s="373"/>
      <c r="BH77" s="373"/>
      <c r="BI77" s="308"/>
      <c r="BJ77" s="373"/>
      <c r="BK77" s="373"/>
      <c r="BL77" s="373"/>
      <c r="BM77" s="373"/>
      <c r="BN77" s="373"/>
      <c r="BO77" s="373"/>
      <c r="BP77" s="304"/>
      <c r="BQ77" s="373"/>
      <c r="BR77" s="373"/>
      <c r="BS77" s="373"/>
      <c r="BT77" s="373"/>
      <c r="BU77" s="90"/>
      <c r="BV77" s="90"/>
      <c r="BW77" s="90"/>
      <c r="BX77" s="373"/>
      <c r="BY77" s="373"/>
      <c r="BZ77" s="373"/>
      <c r="CA77" s="373"/>
      <c r="CB77" s="373"/>
    </row>
    <row r="78" spans="1:80" ht="12.75" customHeight="1" thickBot="1">
      <c r="A78" s="92"/>
      <c r="B78" s="92"/>
      <c r="C78" s="379" t="s">
        <v>11</v>
      </c>
      <c r="D78" s="373"/>
      <c r="E78" s="373"/>
      <c r="F78" s="373" t="s">
        <v>1421</v>
      </c>
      <c r="G78" s="373"/>
      <c r="H78" s="373"/>
      <c r="I78" s="373"/>
      <c r="J78" s="373"/>
      <c r="K78" s="385"/>
      <c r="L78" s="373"/>
      <c r="M78" s="373"/>
      <c r="N78" s="373"/>
      <c r="O78" s="381"/>
      <c r="P78" s="381"/>
      <c r="Q78" s="381"/>
      <c r="R78" s="394"/>
      <c r="S78" s="385"/>
      <c r="T78" s="373"/>
      <c r="U78" s="373"/>
      <c r="V78" s="373"/>
      <c r="W78" s="373"/>
      <c r="X78" s="373"/>
      <c r="Y78" s="373"/>
      <c r="Z78" s="386"/>
      <c r="AA78" s="536"/>
      <c r="AB78" s="534"/>
      <c r="AC78" s="534"/>
      <c r="AD78" s="534"/>
      <c r="AE78" s="534"/>
      <c r="AF78" s="534"/>
      <c r="AG78" s="534"/>
      <c r="AH78" s="535"/>
      <c r="AI78" s="457">
        <f>IF(OR(COUNTIF(AJ68:AL78,2)=3,COUNTIF(AJ68:AL78,1)=3),(S79+K79)/(K79+W76+O76+S79),"")</f>
      </c>
      <c r="AJ78" s="538"/>
      <c r="AK78" s="538"/>
      <c r="AL78" s="538"/>
      <c r="AM78" s="459">
        <f>IF(AI78&lt;&gt;"",RANK(AI78,AI70:AI78),RANK(AJ76,AJ68:AL78))</f>
        <v>3</v>
      </c>
      <c r="AN78" s="459"/>
      <c r="AO78" s="459"/>
      <c r="AP78" s="461"/>
      <c r="AQ78" s="108"/>
      <c r="AR78" s="106"/>
      <c r="AS78" s="106"/>
      <c r="AT78" s="106"/>
      <c r="AU78" s="106"/>
      <c r="AV78" s="106"/>
      <c r="AW78" s="373"/>
      <c r="AX78" s="373"/>
      <c r="AY78" s="373"/>
      <c r="AZ78" s="373"/>
      <c r="BA78" s="373"/>
      <c r="BB78" s="373"/>
      <c r="BI78" s="307"/>
      <c r="BJ78" s="314"/>
      <c r="BK78" s="314"/>
      <c r="BL78" s="334"/>
      <c r="BM78" s="272"/>
      <c r="BN78" s="100"/>
      <c r="BO78" s="100"/>
      <c r="BP78" s="305"/>
      <c r="BQ78" s="373"/>
      <c r="BR78" s="373"/>
      <c r="BS78" s="89"/>
      <c r="BU78" s="90"/>
      <c r="BV78" s="90"/>
      <c r="BW78" s="90"/>
      <c r="BX78" s="373"/>
      <c r="BY78" s="373"/>
      <c r="BZ78" s="373"/>
      <c r="CA78" s="373"/>
      <c r="CB78" s="373"/>
    </row>
    <row r="79" spans="2:80" ht="6" customHeight="1" hidden="1">
      <c r="B79" s="92"/>
      <c r="C79" s="379"/>
      <c r="D79" s="373"/>
      <c r="E79" s="373"/>
      <c r="F79" s="89"/>
      <c r="G79" s="89"/>
      <c r="H79" s="89"/>
      <c r="I79" s="89"/>
      <c r="J79" s="89"/>
      <c r="K79" s="101">
        <f>IF(K76="⑦","7",IF(K76="⑥","6",K76))</f>
        <v>2</v>
      </c>
      <c r="R79" s="105"/>
      <c r="S79" s="101">
        <f>IF(S76="⑦","7",IF(S76="⑥","6",S76))</f>
        <v>2</v>
      </c>
      <c r="AA79" s="547"/>
      <c r="AB79" s="548"/>
      <c r="AC79" s="548"/>
      <c r="AD79" s="548"/>
      <c r="AE79" s="548"/>
      <c r="AF79" s="534"/>
      <c r="AG79" s="534"/>
      <c r="AH79" s="535"/>
      <c r="AI79" s="457"/>
      <c r="AJ79" s="538"/>
      <c r="AK79" s="538"/>
      <c r="AL79" s="538"/>
      <c r="AM79" s="459"/>
      <c r="AN79" s="459"/>
      <c r="AO79" s="459"/>
      <c r="AP79" s="461"/>
      <c r="AQ79" s="108"/>
      <c r="AR79" s="106"/>
      <c r="AS79" s="106"/>
      <c r="AT79" s="106"/>
      <c r="AU79" s="106"/>
      <c r="AV79" s="106"/>
      <c r="AW79" s="106"/>
      <c r="AX79" s="106"/>
      <c r="AY79" s="106"/>
      <c r="BA79" s="90"/>
      <c r="BB79" s="90"/>
      <c r="BC79" s="90"/>
      <c r="BD79" s="90"/>
      <c r="BH79" s="105"/>
      <c r="BI79" s="361" t="s">
        <v>1603</v>
      </c>
      <c r="BJ79" s="362"/>
      <c r="BK79" s="362"/>
      <c r="BL79" s="362"/>
      <c r="BM79" s="362"/>
      <c r="BN79" s="362"/>
      <c r="BO79" s="362"/>
      <c r="BP79" s="363"/>
      <c r="BQ79" s="373"/>
      <c r="BR79" s="373"/>
      <c r="BS79" s="89"/>
      <c r="BU79" s="90"/>
      <c r="BV79" s="90"/>
      <c r="BW79" s="90"/>
      <c r="BX79" s="373" t="str">
        <f>IF($BI$11="","リーグ7",VLOOKUP(2,$AR$11:$AZ$22,5,FALSE))</f>
        <v>北村　健</v>
      </c>
      <c r="BY79" s="373"/>
      <c r="BZ79" s="373"/>
      <c r="CA79" s="373"/>
      <c r="CB79" s="373"/>
    </row>
    <row r="80" spans="3:80" ht="7.5" customHeight="1" thickBot="1"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16"/>
      <c r="AR80" s="108"/>
      <c r="AS80" s="108"/>
      <c r="AT80" s="108"/>
      <c r="AU80" s="108"/>
      <c r="AV80" s="108"/>
      <c r="AW80" s="373" t="str">
        <f>IF($S$49="","リーグ３",VLOOKUP(2,$B$49:$J$60,5,FALSE))</f>
        <v>竹田圭佑</v>
      </c>
      <c r="AX80" s="373"/>
      <c r="AY80" s="373"/>
      <c r="AZ80" s="373"/>
      <c r="BA80" s="373"/>
      <c r="BB80" s="373"/>
      <c r="BC80" s="298"/>
      <c r="BD80" s="298"/>
      <c r="BH80" s="105"/>
      <c r="BI80" s="364"/>
      <c r="BJ80" s="362"/>
      <c r="BK80" s="362"/>
      <c r="BL80" s="362"/>
      <c r="BM80" s="362"/>
      <c r="BN80" s="362"/>
      <c r="BO80" s="362"/>
      <c r="BP80" s="363"/>
      <c r="BU80" s="298"/>
      <c r="BV80" s="314"/>
      <c r="BW80" s="314"/>
      <c r="BX80" s="373"/>
      <c r="BY80" s="373"/>
      <c r="BZ80" s="373"/>
      <c r="CA80" s="373"/>
      <c r="CB80" s="373"/>
    </row>
    <row r="81" spans="3:80" ht="7.5" customHeight="1">
      <c r="C81" s="373" t="s">
        <v>1555</v>
      </c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73"/>
      <c r="AL81" s="373"/>
      <c r="AM81" s="373"/>
      <c r="AN81" s="373"/>
      <c r="AO81" s="373"/>
      <c r="AP81" s="373"/>
      <c r="AQ81" s="89"/>
      <c r="AR81" s="108"/>
      <c r="AS81" s="108"/>
      <c r="AT81" s="108"/>
      <c r="AU81" s="108"/>
      <c r="AV81" s="108"/>
      <c r="AW81" s="373"/>
      <c r="AX81" s="373"/>
      <c r="AY81" s="373"/>
      <c r="AZ81" s="373"/>
      <c r="BA81" s="373"/>
      <c r="BB81" s="373"/>
      <c r="BD81" s="341"/>
      <c r="BH81" s="105"/>
      <c r="BI81" s="364"/>
      <c r="BJ81" s="362"/>
      <c r="BK81" s="362"/>
      <c r="BL81" s="362"/>
      <c r="BM81" s="362"/>
      <c r="BN81" s="362"/>
      <c r="BO81" s="362"/>
      <c r="BP81" s="363"/>
      <c r="BT81" s="304"/>
      <c r="BU81" s="90"/>
      <c r="BX81" s="373"/>
      <c r="BY81" s="373"/>
      <c r="BZ81" s="373"/>
      <c r="CA81" s="373"/>
      <c r="CB81" s="373"/>
    </row>
    <row r="82" spans="3:80" ht="7.5" customHeight="1" thickBot="1">
      <c r="C82" s="490"/>
      <c r="D82" s="490"/>
      <c r="E82" s="490"/>
      <c r="F82" s="490"/>
      <c r="G82" s="490"/>
      <c r="H82" s="490"/>
      <c r="I82" s="490"/>
      <c r="J82" s="490"/>
      <c r="K82" s="490"/>
      <c r="L82" s="490"/>
      <c r="M82" s="490"/>
      <c r="N82" s="490"/>
      <c r="O82" s="490"/>
      <c r="P82" s="490"/>
      <c r="Q82" s="490"/>
      <c r="R82" s="490"/>
      <c r="S82" s="490"/>
      <c r="T82" s="490"/>
      <c r="U82" s="490"/>
      <c r="V82" s="490"/>
      <c r="W82" s="490"/>
      <c r="X82" s="490"/>
      <c r="Y82" s="490"/>
      <c r="Z82" s="490"/>
      <c r="AA82" s="490"/>
      <c r="AB82" s="490"/>
      <c r="AC82" s="490"/>
      <c r="AD82" s="490"/>
      <c r="AE82" s="490"/>
      <c r="AF82" s="490"/>
      <c r="AG82" s="490"/>
      <c r="AH82" s="490"/>
      <c r="AI82" s="490"/>
      <c r="AJ82" s="490"/>
      <c r="AK82" s="490"/>
      <c r="AL82" s="490"/>
      <c r="AM82" s="490"/>
      <c r="AN82" s="490"/>
      <c r="AO82" s="490"/>
      <c r="AP82" s="490"/>
      <c r="AQ82" s="89"/>
      <c r="AR82" s="106"/>
      <c r="AS82" s="106"/>
      <c r="AT82" s="106"/>
      <c r="AU82" s="106"/>
      <c r="AV82" s="106"/>
      <c r="AW82" s="373"/>
      <c r="AX82" s="373"/>
      <c r="AY82" s="373"/>
      <c r="AZ82" s="373"/>
      <c r="BA82" s="373"/>
      <c r="BB82" s="373"/>
      <c r="BC82" s="90"/>
      <c r="BD82" s="300"/>
      <c r="BE82" s="128"/>
      <c r="BF82" s="128"/>
      <c r="BG82" s="128"/>
      <c r="BH82" s="129"/>
      <c r="BI82" s="364"/>
      <c r="BJ82" s="362"/>
      <c r="BK82" s="362"/>
      <c r="BL82" s="362"/>
      <c r="BM82" s="362"/>
      <c r="BN82" s="362"/>
      <c r="BO82" s="362"/>
      <c r="BP82" s="363"/>
      <c r="BQ82" s="139"/>
      <c r="BR82" s="128"/>
      <c r="BS82" s="128"/>
      <c r="BT82" s="306"/>
      <c r="BU82" s="90"/>
      <c r="BV82" s="90"/>
      <c r="BW82" s="90"/>
      <c r="BX82" s="373"/>
      <c r="BY82" s="373"/>
      <c r="BZ82" s="373"/>
      <c r="CA82" s="373"/>
      <c r="CB82" s="373"/>
    </row>
    <row r="83" spans="1:75" ht="7.5" customHeight="1">
      <c r="A83" s="92"/>
      <c r="B83" s="92"/>
      <c r="C83" s="379" t="s">
        <v>20</v>
      </c>
      <c r="D83" s="373"/>
      <c r="E83" s="373"/>
      <c r="F83" s="373"/>
      <c r="G83" s="373"/>
      <c r="H83" s="373"/>
      <c r="I83" s="373"/>
      <c r="J83" s="373"/>
      <c r="K83" s="382" t="str">
        <f>F87</f>
        <v>山本浩之</v>
      </c>
      <c r="L83" s="383"/>
      <c r="M83" s="383"/>
      <c r="N83" s="383"/>
      <c r="O83" s="383"/>
      <c r="P83" s="383"/>
      <c r="Q83" s="383"/>
      <c r="R83" s="384"/>
      <c r="S83" s="385" t="str">
        <f>F91</f>
        <v>森　寿人</v>
      </c>
      <c r="T83" s="373"/>
      <c r="U83" s="373"/>
      <c r="V83" s="373"/>
      <c r="W83" s="373"/>
      <c r="X83" s="373"/>
      <c r="Y83" s="373"/>
      <c r="Z83" s="373"/>
      <c r="AA83" s="382" t="str">
        <f>F95</f>
        <v>羽田野哲平</v>
      </c>
      <c r="AB83" s="383"/>
      <c r="AC83" s="383"/>
      <c r="AD83" s="383"/>
      <c r="AE83" s="383"/>
      <c r="AF83" s="383"/>
      <c r="AG83" s="383"/>
      <c r="AH83" s="387"/>
      <c r="AI83" s="389">
        <f>IF(AI89&lt;&gt;"","取得","")</f>
      </c>
      <c r="AJ83" s="98"/>
      <c r="AK83" s="383" t="s">
        <v>7</v>
      </c>
      <c r="AL83" s="383"/>
      <c r="AM83" s="383"/>
      <c r="AN83" s="383"/>
      <c r="AO83" s="383"/>
      <c r="AP83" s="391"/>
      <c r="AQ83" s="89"/>
      <c r="AR83" s="106"/>
      <c r="AS83" s="106"/>
      <c r="AT83" s="106"/>
      <c r="AU83" s="106"/>
      <c r="AV83" s="106"/>
      <c r="AW83" s="373"/>
      <c r="AX83" s="373"/>
      <c r="AY83" s="373"/>
      <c r="AZ83" s="373"/>
      <c r="BA83" s="373"/>
      <c r="BB83" s="373"/>
      <c r="BC83" s="90"/>
      <c r="BD83" s="119"/>
      <c r="BE83" s="365" t="s">
        <v>1590</v>
      </c>
      <c r="BF83" s="362"/>
      <c r="BG83" s="362"/>
      <c r="BH83" s="362"/>
      <c r="BI83" s="362"/>
      <c r="BJ83" s="89"/>
      <c r="BK83" s="89"/>
      <c r="BL83" s="89"/>
      <c r="BM83" s="89"/>
      <c r="BN83" s="89"/>
      <c r="BO83" s="89"/>
      <c r="BP83" s="90"/>
      <c r="BQ83" s="540" t="s">
        <v>1576</v>
      </c>
      <c r="BR83" s="373"/>
      <c r="BS83" s="373"/>
      <c r="BT83" s="386"/>
      <c r="BU83" s="134"/>
      <c r="BV83" s="90"/>
      <c r="BW83" s="90"/>
    </row>
    <row r="84" spans="1:80" ht="7.5" customHeight="1">
      <c r="A84" s="92"/>
      <c r="C84" s="379"/>
      <c r="D84" s="373"/>
      <c r="E84" s="373"/>
      <c r="F84" s="373"/>
      <c r="G84" s="373"/>
      <c r="H84" s="373"/>
      <c r="I84" s="373"/>
      <c r="J84" s="373"/>
      <c r="K84" s="385"/>
      <c r="L84" s="373"/>
      <c r="M84" s="373"/>
      <c r="N84" s="373"/>
      <c r="O84" s="373"/>
      <c r="P84" s="373"/>
      <c r="Q84" s="373"/>
      <c r="R84" s="386"/>
      <c r="S84" s="385"/>
      <c r="T84" s="373"/>
      <c r="U84" s="373"/>
      <c r="V84" s="373"/>
      <c r="W84" s="373"/>
      <c r="X84" s="373"/>
      <c r="Y84" s="373"/>
      <c r="Z84" s="373"/>
      <c r="AA84" s="385"/>
      <c r="AB84" s="373"/>
      <c r="AC84" s="373"/>
      <c r="AD84" s="373"/>
      <c r="AE84" s="373"/>
      <c r="AF84" s="373"/>
      <c r="AG84" s="373"/>
      <c r="AH84" s="388"/>
      <c r="AI84" s="390"/>
      <c r="AK84" s="373"/>
      <c r="AL84" s="373"/>
      <c r="AM84" s="373"/>
      <c r="AN84" s="373"/>
      <c r="AO84" s="373"/>
      <c r="AP84" s="392"/>
      <c r="AQ84" s="89"/>
      <c r="AR84" s="108"/>
      <c r="AS84" s="108"/>
      <c r="AT84" s="108"/>
      <c r="AU84" s="108"/>
      <c r="AV84" s="108"/>
      <c r="AW84" s="373" t="str">
        <f>IF($S$68="","リーグ4",VLOOKUP(2,$B$68:$J$77,5,FALSE))</f>
        <v>山本竜平</v>
      </c>
      <c r="AX84" s="373"/>
      <c r="AY84" s="373"/>
      <c r="AZ84" s="373"/>
      <c r="BA84" s="373"/>
      <c r="BB84" s="373"/>
      <c r="BC84" s="121"/>
      <c r="BD84" s="122"/>
      <c r="BE84" s="362"/>
      <c r="BF84" s="362"/>
      <c r="BG84" s="362"/>
      <c r="BH84" s="362"/>
      <c r="BI84" s="362"/>
      <c r="BJ84" s="90"/>
      <c r="BK84" s="90"/>
      <c r="BL84" s="90"/>
      <c r="BM84" s="90"/>
      <c r="BN84" s="90"/>
      <c r="BO84" s="90"/>
      <c r="BP84" s="90"/>
      <c r="BQ84" s="373"/>
      <c r="BR84" s="373"/>
      <c r="BS84" s="373"/>
      <c r="BT84" s="386"/>
      <c r="BU84" s="120"/>
      <c r="BV84" s="121"/>
      <c r="BW84" s="121"/>
      <c r="BX84" s="373" t="str">
        <f>IF($BI$30="","リーグ8",VLOOKUP(2,$AR$30:$AZ$41,5,FALSE))</f>
        <v>岡本大樹</v>
      </c>
      <c r="BY84" s="373"/>
      <c r="BZ84" s="373"/>
      <c r="CA84" s="373"/>
      <c r="CB84" s="373"/>
    </row>
    <row r="85" spans="1:80" ht="7.5" customHeight="1">
      <c r="A85" s="92"/>
      <c r="C85" s="379"/>
      <c r="D85" s="373"/>
      <c r="E85" s="373"/>
      <c r="F85" s="373"/>
      <c r="G85" s="373"/>
      <c r="H85" s="373"/>
      <c r="I85" s="373"/>
      <c r="J85" s="373"/>
      <c r="K85" s="385" t="str">
        <f>F89</f>
        <v>うさぎとかめの集い</v>
      </c>
      <c r="L85" s="373"/>
      <c r="M85" s="373"/>
      <c r="N85" s="373"/>
      <c r="O85" s="373"/>
      <c r="P85" s="373"/>
      <c r="Q85" s="373"/>
      <c r="R85" s="386"/>
      <c r="S85" s="385" t="str">
        <f>F93</f>
        <v>一般</v>
      </c>
      <c r="T85" s="373"/>
      <c r="U85" s="373"/>
      <c r="V85" s="373"/>
      <c r="W85" s="373"/>
      <c r="X85" s="373"/>
      <c r="Y85" s="373"/>
      <c r="Z85" s="373"/>
      <c r="AA85" s="385" t="str">
        <f>F97</f>
        <v>一般</v>
      </c>
      <c r="AB85" s="373"/>
      <c r="AC85" s="373"/>
      <c r="AD85" s="373"/>
      <c r="AE85" s="373"/>
      <c r="AF85" s="373"/>
      <c r="AG85" s="373"/>
      <c r="AH85" s="386"/>
      <c r="AI85" s="390">
        <f>IF(AI89&lt;&gt;"","ゲーム率","")</f>
      </c>
      <c r="AJ85" s="373"/>
      <c r="AK85" s="373" t="s">
        <v>8</v>
      </c>
      <c r="AL85" s="373"/>
      <c r="AM85" s="373"/>
      <c r="AN85" s="373"/>
      <c r="AO85" s="373"/>
      <c r="AP85" s="392"/>
      <c r="AQ85" s="89"/>
      <c r="AR85" s="108"/>
      <c r="AS85" s="108"/>
      <c r="AT85" s="108"/>
      <c r="AU85" s="108"/>
      <c r="AV85" s="108"/>
      <c r="AW85" s="373"/>
      <c r="AX85" s="373"/>
      <c r="AY85" s="373"/>
      <c r="AZ85" s="373"/>
      <c r="BA85" s="373"/>
      <c r="BB85" s="373"/>
      <c r="BC85" s="90"/>
      <c r="BD85" s="90"/>
      <c r="BX85" s="373"/>
      <c r="BY85" s="373"/>
      <c r="BZ85" s="373"/>
      <c r="CA85" s="373"/>
      <c r="CB85" s="373"/>
    </row>
    <row r="86" spans="1:80" ht="7.5" customHeight="1">
      <c r="A86" s="92"/>
      <c r="C86" s="380"/>
      <c r="D86" s="381"/>
      <c r="E86" s="381"/>
      <c r="F86" s="381"/>
      <c r="G86" s="381"/>
      <c r="H86" s="381"/>
      <c r="I86" s="381"/>
      <c r="J86" s="381"/>
      <c r="K86" s="393"/>
      <c r="L86" s="381"/>
      <c r="M86" s="381"/>
      <c r="N86" s="381"/>
      <c r="O86" s="381"/>
      <c r="P86" s="381"/>
      <c r="Q86" s="381"/>
      <c r="R86" s="394"/>
      <c r="S86" s="393"/>
      <c r="T86" s="381"/>
      <c r="U86" s="381"/>
      <c r="V86" s="381"/>
      <c r="W86" s="381"/>
      <c r="X86" s="381"/>
      <c r="Y86" s="381"/>
      <c r="Z86" s="381"/>
      <c r="AA86" s="393"/>
      <c r="AB86" s="381"/>
      <c r="AC86" s="381"/>
      <c r="AD86" s="381"/>
      <c r="AE86" s="381"/>
      <c r="AF86" s="381"/>
      <c r="AG86" s="381"/>
      <c r="AH86" s="394"/>
      <c r="AI86" s="395"/>
      <c r="AJ86" s="381"/>
      <c r="AK86" s="381"/>
      <c r="AL86" s="381"/>
      <c r="AM86" s="381"/>
      <c r="AN86" s="381"/>
      <c r="AO86" s="381"/>
      <c r="AP86" s="396"/>
      <c r="AQ86" s="89"/>
      <c r="AR86" s="116"/>
      <c r="AS86" s="116"/>
      <c r="AT86" s="116"/>
      <c r="AU86" s="116"/>
      <c r="AV86" s="116"/>
      <c r="AW86" s="373"/>
      <c r="AX86" s="373"/>
      <c r="AY86" s="373"/>
      <c r="AZ86" s="373"/>
      <c r="BA86" s="373"/>
      <c r="BB86" s="373"/>
      <c r="BX86" s="373"/>
      <c r="BY86" s="373"/>
      <c r="BZ86" s="373"/>
      <c r="CA86" s="373"/>
      <c r="CB86" s="373"/>
    </row>
    <row r="87" spans="1:80" s="89" customFormat="1" ht="7.5" customHeight="1">
      <c r="A87" s="95"/>
      <c r="B87" s="397">
        <f>AM89</f>
        <v>2</v>
      </c>
      <c r="C87" s="398" t="s">
        <v>1419</v>
      </c>
      <c r="D87" s="399"/>
      <c r="E87" s="399"/>
      <c r="F87" s="463" t="str">
        <f>IF(C87="ここに","",VLOOKUP(C87,'登録ナンバー'!$F$1:$I$616,2,0))</f>
        <v>山本浩之</v>
      </c>
      <c r="G87" s="463"/>
      <c r="H87" s="463"/>
      <c r="I87" s="463"/>
      <c r="J87" s="463"/>
      <c r="K87" s="492">
        <f>IF(S87="","丸付き数字は試合順番","")</f>
      </c>
      <c r="L87" s="493"/>
      <c r="M87" s="493"/>
      <c r="N87" s="493"/>
      <c r="O87" s="493"/>
      <c r="P87" s="493"/>
      <c r="Q87" s="493"/>
      <c r="R87" s="494"/>
      <c r="S87" s="501">
        <v>5</v>
      </c>
      <c r="T87" s="502"/>
      <c r="U87" s="502"/>
      <c r="V87" s="502" t="s">
        <v>10</v>
      </c>
      <c r="W87" s="502">
        <v>6</v>
      </c>
      <c r="X87" s="502"/>
      <c r="Y87" s="502"/>
      <c r="Z87" s="505"/>
      <c r="AA87" s="501" t="s">
        <v>1570</v>
      </c>
      <c r="AB87" s="502"/>
      <c r="AC87" s="502"/>
      <c r="AD87" s="502" t="s">
        <v>10</v>
      </c>
      <c r="AE87" s="502">
        <v>1</v>
      </c>
      <c r="AF87" s="502"/>
      <c r="AG87" s="502"/>
      <c r="AH87" s="505"/>
      <c r="AI87" s="478">
        <f>IF(COUNTIF(AJ87:AL97,1)=2,"直接対決","")</f>
      </c>
      <c r="AJ87" s="480">
        <f>COUNTIF(K87:AH88,"⑥")+COUNTIF(K87:AH88,"⑦")</f>
        <v>1</v>
      </c>
      <c r="AK87" s="480"/>
      <c r="AL87" s="480"/>
      <c r="AM87" s="482">
        <f>IF(S87="","",2-AJ87)</f>
        <v>1</v>
      </c>
      <c r="AN87" s="482"/>
      <c r="AO87" s="482"/>
      <c r="AP87" s="488"/>
      <c r="AQ87" s="106"/>
      <c r="AW87" s="373"/>
      <c r="AX87" s="373"/>
      <c r="AY87" s="373"/>
      <c r="AZ87" s="373"/>
      <c r="BA87" s="373"/>
      <c r="BB87" s="373"/>
      <c r="BC87" s="373" t="s">
        <v>1553</v>
      </c>
      <c r="BD87" s="373"/>
      <c r="BE87" s="373"/>
      <c r="BF87" s="373"/>
      <c r="BG87" s="373"/>
      <c r="BH87" s="373"/>
      <c r="BI87" s="373"/>
      <c r="BJ87" s="373"/>
      <c r="BK87" s="373"/>
      <c r="BL87" s="373"/>
      <c r="BM87" s="373"/>
      <c r="BN87" s="373"/>
      <c r="BO87" s="373"/>
      <c r="BP87" s="373"/>
      <c r="BQ87" s="373"/>
      <c r="BR87" s="373"/>
      <c r="BS87" s="373"/>
      <c r="BT87" s="373"/>
      <c r="BU87" s="373"/>
      <c r="BV87" s="373"/>
      <c r="BW87" s="373"/>
      <c r="BX87" s="373"/>
      <c r="BY87" s="373"/>
      <c r="BZ87" s="373"/>
      <c r="CA87" s="373"/>
      <c r="CB87" s="373"/>
    </row>
    <row r="88" spans="1:79" s="89" customFormat="1" ht="7.5" customHeight="1">
      <c r="A88" s="95"/>
      <c r="B88" s="397"/>
      <c r="C88" s="379"/>
      <c r="D88" s="373"/>
      <c r="E88" s="373"/>
      <c r="F88" s="464"/>
      <c r="G88" s="464"/>
      <c r="H88" s="464"/>
      <c r="I88" s="464"/>
      <c r="J88" s="464"/>
      <c r="K88" s="495"/>
      <c r="L88" s="496"/>
      <c r="M88" s="496"/>
      <c r="N88" s="496"/>
      <c r="O88" s="496"/>
      <c r="P88" s="496"/>
      <c r="Q88" s="496"/>
      <c r="R88" s="497"/>
      <c r="S88" s="503"/>
      <c r="T88" s="504"/>
      <c r="U88" s="504"/>
      <c r="V88" s="504"/>
      <c r="W88" s="504"/>
      <c r="X88" s="504"/>
      <c r="Y88" s="504"/>
      <c r="Z88" s="506"/>
      <c r="AA88" s="503"/>
      <c r="AB88" s="504"/>
      <c r="AC88" s="504"/>
      <c r="AD88" s="504"/>
      <c r="AE88" s="504"/>
      <c r="AF88" s="504"/>
      <c r="AG88" s="504"/>
      <c r="AH88" s="506"/>
      <c r="AI88" s="479"/>
      <c r="AJ88" s="481"/>
      <c r="AK88" s="481"/>
      <c r="AL88" s="481"/>
      <c r="AM88" s="483"/>
      <c r="AN88" s="483"/>
      <c r="AO88" s="483"/>
      <c r="AP88" s="489"/>
      <c r="AQ88" s="106"/>
      <c r="AR88" s="91"/>
      <c r="AS88" s="91"/>
      <c r="AT88" s="91"/>
      <c r="AU88" s="91"/>
      <c r="AV88" s="91"/>
      <c r="AW88" s="91"/>
      <c r="AX88" s="91"/>
      <c r="AY88" s="91"/>
      <c r="AZ88" s="91"/>
      <c r="BC88" s="373"/>
      <c r="BD88" s="373"/>
      <c r="BE88" s="373"/>
      <c r="BF88" s="373"/>
      <c r="BG88" s="373"/>
      <c r="BH88" s="373"/>
      <c r="BI88" s="373"/>
      <c r="BJ88" s="373"/>
      <c r="BK88" s="373"/>
      <c r="BL88" s="373"/>
      <c r="BM88" s="373"/>
      <c r="BN88" s="373"/>
      <c r="BO88" s="373"/>
      <c r="BP88" s="373"/>
      <c r="BQ88" s="373"/>
      <c r="BR88" s="373"/>
      <c r="BS88" s="373"/>
      <c r="BT88" s="373"/>
      <c r="BU88" s="373"/>
      <c r="BV88" s="373"/>
      <c r="BW88" s="373"/>
      <c r="BX88" s="91"/>
      <c r="BY88" s="91"/>
      <c r="BZ88" s="91"/>
      <c r="CA88" s="91"/>
    </row>
    <row r="89" spans="1:80" ht="13.5" customHeight="1">
      <c r="A89" s="92"/>
      <c r="C89" s="379" t="s">
        <v>11</v>
      </c>
      <c r="D89" s="373"/>
      <c r="E89" s="373"/>
      <c r="F89" s="464" t="str">
        <f>IF(C87="ここに","",VLOOKUP(C87,'登録ナンバー'!$F$4:$I$616,3,0))</f>
        <v>うさぎとかめの集い</v>
      </c>
      <c r="G89" s="464"/>
      <c r="H89" s="464"/>
      <c r="I89" s="464"/>
      <c r="J89" s="464"/>
      <c r="K89" s="495"/>
      <c r="L89" s="496"/>
      <c r="M89" s="496"/>
      <c r="N89" s="496"/>
      <c r="O89" s="496"/>
      <c r="P89" s="496"/>
      <c r="Q89" s="496"/>
      <c r="R89" s="497"/>
      <c r="S89" s="503"/>
      <c r="T89" s="504"/>
      <c r="U89" s="504"/>
      <c r="V89" s="504"/>
      <c r="W89" s="504"/>
      <c r="X89" s="504"/>
      <c r="Y89" s="504"/>
      <c r="Z89" s="506"/>
      <c r="AA89" s="503"/>
      <c r="AB89" s="504"/>
      <c r="AC89" s="504"/>
      <c r="AD89" s="504"/>
      <c r="AE89" s="504"/>
      <c r="AF89" s="504"/>
      <c r="AG89" s="504"/>
      <c r="AH89" s="506"/>
      <c r="AI89" s="484">
        <f>IF(OR(COUNTIF(AJ87:AL97,2)=3,COUNTIF(AJ87:AL97,1)=3),(S90+AA90)/(S90+AA90+W87+AE87),"")</f>
      </c>
      <c r="AJ89" s="485"/>
      <c r="AK89" s="485"/>
      <c r="AL89" s="485"/>
      <c r="AM89" s="486">
        <f>IF(AI89&lt;&gt;"",RANK(AI89,AI89:AI97),RANK(AJ87,AJ87:AL97))</f>
        <v>2</v>
      </c>
      <c r="AN89" s="486"/>
      <c r="AO89" s="486"/>
      <c r="AP89" s="487"/>
      <c r="AQ89" s="108"/>
      <c r="AW89" s="373" t="str">
        <f>IF($S$11="","リーグ1",VLOOKUP(3,$B$11:$J$21,5,FALSE))</f>
        <v>石垣健司</v>
      </c>
      <c r="AX89" s="373"/>
      <c r="AY89" s="373"/>
      <c r="AZ89" s="373"/>
      <c r="BA89" s="373"/>
      <c r="BB89" s="373"/>
      <c r="BC89" s="100"/>
      <c r="BD89" s="100"/>
      <c r="BU89" s="100"/>
      <c r="BV89" s="100"/>
      <c r="BW89" s="100"/>
      <c r="BX89" s="373" t="str">
        <f>IF($S$87="","リーグ５",VLOOKUP(3,$B$87:$J$96,5,FALSE))</f>
        <v>羽田野哲平</v>
      </c>
      <c r="BY89" s="373"/>
      <c r="BZ89" s="373"/>
      <c r="CA89" s="373"/>
      <c r="CB89" s="373"/>
    </row>
    <row r="90" spans="1:80" ht="5.25" customHeight="1" hidden="1">
      <c r="A90" s="92"/>
      <c r="C90" s="379"/>
      <c r="D90" s="373"/>
      <c r="E90" s="373"/>
      <c r="F90" s="285"/>
      <c r="G90" s="285"/>
      <c r="H90" s="285"/>
      <c r="I90" s="285"/>
      <c r="J90" s="285"/>
      <c r="K90" s="498"/>
      <c r="L90" s="499"/>
      <c r="M90" s="499"/>
      <c r="N90" s="499"/>
      <c r="O90" s="499"/>
      <c r="P90" s="499"/>
      <c r="Q90" s="499"/>
      <c r="R90" s="500"/>
      <c r="S90" s="286">
        <f>IF(S87="⑦","7",IF(S87="⑥","6",S87))</f>
        <v>5</v>
      </c>
      <c r="T90" s="289"/>
      <c r="U90" s="289"/>
      <c r="V90" s="289"/>
      <c r="W90" s="289"/>
      <c r="X90" s="289"/>
      <c r="Y90" s="289"/>
      <c r="Z90" s="289"/>
      <c r="AA90" s="286" t="str">
        <f>IF(AA87="⑦","7",IF(AA87="⑥","6",AA87))</f>
        <v>6</v>
      </c>
      <c r="AB90" s="289"/>
      <c r="AC90" s="289"/>
      <c r="AD90" s="289"/>
      <c r="AE90" s="289"/>
      <c r="AF90" s="289"/>
      <c r="AG90" s="289"/>
      <c r="AH90" s="290"/>
      <c r="AI90" s="507"/>
      <c r="AJ90" s="508"/>
      <c r="AK90" s="508"/>
      <c r="AL90" s="508"/>
      <c r="AM90" s="509"/>
      <c r="AN90" s="509"/>
      <c r="AO90" s="509"/>
      <c r="AP90" s="518"/>
      <c r="AQ90" s="108"/>
      <c r="AR90" s="89"/>
      <c r="AS90" s="89"/>
      <c r="AT90" s="89"/>
      <c r="AU90" s="89"/>
      <c r="AV90" s="89"/>
      <c r="AW90" s="373"/>
      <c r="AX90" s="373"/>
      <c r="AY90" s="373"/>
      <c r="AZ90" s="373"/>
      <c r="BA90" s="373"/>
      <c r="BB90" s="373"/>
      <c r="BD90" s="121"/>
      <c r="BU90" s="121"/>
      <c r="BV90" s="121"/>
      <c r="BW90" s="121"/>
      <c r="BX90" s="373"/>
      <c r="BY90" s="373"/>
      <c r="BZ90" s="373"/>
      <c r="CA90" s="373"/>
      <c r="CB90" s="373"/>
    </row>
    <row r="91" spans="1:80" ht="7.5" customHeight="1">
      <c r="A91" s="92"/>
      <c r="B91" s="397">
        <f>AM93</f>
        <v>1</v>
      </c>
      <c r="C91" s="398"/>
      <c r="D91" s="399"/>
      <c r="E91" s="399"/>
      <c r="F91" s="400" t="s">
        <v>1431</v>
      </c>
      <c r="G91" s="400"/>
      <c r="H91" s="400"/>
      <c r="I91" s="400"/>
      <c r="J91" s="400"/>
      <c r="K91" s="521" t="str">
        <f>IF(S87="","",IF(AND(W87=6,S87&lt;&gt;"⑦"),"⑥",IF(W87=7,"⑦",W87)))</f>
        <v>⑥</v>
      </c>
      <c r="L91" s="400"/>
      <c r="M91" s="400"/>
      <c r="N91" s="400" t="s">
        <v>10</v>
      </c>
      <c r="O91" s="400">
        <f>IF(S87="","",IF(S87="⑥",6,IF(S87="⑦",7,S87)))</f>
        <v>5</v>
      </c>
      <c r="P91" s="400"/>
      <c r="Q91" s="400"/>
      <c r="R91" s="519"/>
      <c r="S91" s="551"/>
      <c r="T91" s="552"/>
      <c r="U91" s="552"/>
      <c r="V91" s="552"/>
      <c r="W91" s="552"/>
      <c r="X91" s="552"/>
      <c r="Y91" s="552"/>
      <c r="Z91" s="552"/>
      <c r="AA91" s="411" t="s">
        <v>1586</v>
      </c>
      <c r="AB91" s="412"/>
      <c r="AC91" s="412"/>
      <c r="AD91" s="412" t="s">
        <v>10</v>
      </c>
      <c r="AE91" s="412">
        <v>0</v>
      </c>
      <c r="AF91" s="412"/>
      <c r="AG91" s="412"/>
      <c r="AH91" s="415"/>
      <c r="AI91" s="417">
        <f>IF(COUNTIF(AJ87:AL97,1)=2,"直接対決","")</f>
      </c>
      <c r="AJ91" s="419">
        <f>COUNTIF(K91:AH92,"⑥")+COUNTIF(K91:AH92,"⑦")</f>
        <v>2</v>
      </c>
      <c r="AK91" s="419"/>
      <c r="AL91" s="419"/>
      <c r="AM91" s="421">
        <f>IF(S87="","",2-AJ91)</f>
        <v>0</v>
      </c>
      <c r="AN91" s="421"/>
      <c r="AO91" s="421"/>
      <c r="AP91" s="423"/>
      <c r="AQ91" s="106"/>
      <c r="AR91" s="89"/>
      <c r="AS91" s="89"/>
      <c r="AT91" s="89"/>
      <c r="AU91" s="89"/>
      <c r="AV91" s="89"/>
      <c r="AW91" s="373"/>
      <c r="AX91" s="373"/>
      <c r="AY91" s="373"/>
      <c r="AZ91" s="373"/>
      <c r="BA91" s="373"/>
      <c r="BB91" s="373"/>
      <c r="BD91" s="119"/>
      <c r="BE91" s="90"/>
      <c r="BF91" s="90"/>
      <c r="BG91" s="90"/>
      <c r="BH91" s="90"/>
      <c r="BI91" s="90"/>
      <c r="BJ91" s="539" t="s">
        <v>14</v>
      </c>
      <c r="BK91" s="539"/>
      <c r="BL91" s="539"/>
      <c r="BM91" s="539"/>
      <c r="BN91" s="539"/>
      <c r="BO91" s="539"/>
      <c r="BP91" s="90"/>
      <c r="BQ91" s="90"/>
      <c r="BR91" s="90"/>
      <c r="BS91" s="90"/>
      <c r="BT91" s="119"/>
      <c r="BU91" s="90"/>
      <c r="BV91" s="90"/>
      <c r="BX91" s="373"/>
      <c r="BY91" s="373"/>
      <c r="BZ91" s="373"/>
      <c r="CA91" s="373"/>
      <c r="CB91" s="373"/>
    </row>
    <row r="92" spans="1:80" ht="7.5" customHeight="1" thickBot="1">
      <c r="A92" s="92"/>
      <c r="B92" s="397"/>
      <c r="C92" s="379"/>
      <c r="D92" s="373"/>
      <c r="E92" s="373"/>
      <c r="F92" s="401"/>
      <c r="G92" s="401"/>
      <c r="H92" s="401"/>
      <c r="I92" s="401"/>
      <c r="J92" s="401"/>
      <c r="K92" s="522"/>
      <c r="L92" s="401"/>
      <c r="M92" s="401"/>
      <c r="N92" s="401"/>
      <c r="O92" s="401"/>
      <c r="P92" s="401"/>
      <c r="Q92" s="401"/>
      <c r="R92" s="520"/>
      <c r="S92" s="553"/>
      <c r="T92" s="554"/>
      <c r="U92" s="554"/>
      <c r="V92" s="554"/>
      <c r="W92" s="554"/>
      <c r="X92" s="554"/>
      <c r="Y92" s="554"/>
      <c r="Z92" s="554"/>
      <c r="AA92" s="413"/>
      <c r="AB92" s="414"/>
      <c r="AC92" s="414"/>
      <c r="AD92" s="414"/>
      <c r="AE92" s="414"/>
      <c r="AF92" s="414"/>
      <c r="AG92" s="414"/>
      <c r="AH92" s="416"/>
      <c r="AI92" s="418"/>
      <c r="AJ92" s="420"/>
      <c r="AK92" s="420"/>
      <c r="AL92" s="420"/>
      <c r="AM92" s="422"/>
      <c r="AN92" s="422"/>
      <c r="AO92" s="422"/>
      <c r="AP92" s="424"/>
      <c r="AQ92" s="106"/>
      <c r="AR92" s="106"/>
      <c r="AS92" s="106"/>
      <c r="AT92" s="106"/>
      <c r="AU92" s="106"/>
      <c r="AV92" s="106"/>
      <c r="AW92" s="373"/>
      <c r="AX92" s="373"/>
      <c r="AY92" s="373"/>
      <c r="AZ92" s="373"/>
      <c r="BA92" s="373"/>
      <c r="BB92" s="373"/>
      <c r="BD92" s="105"/>
      <c r="BE92" s="125"/>
      <c r="BF92" s="126"/>
      <c r="BG92" s="126"/>
      <c r="BH92" s="126"/>
      <c r="BI92" s="90"/>
      <c r="BJ92" s="539"/>
      <c r="BK92" s="539"/>
      <c r="BL92" s="539"/>
      <c r="BM92" s="539"/>
      <c r="BN92" s="539"/>
      <c r="BO92" s="539"/>
      <c r="BP92" s="90"/>
      <c r="BQ92" s="126"/>
      <c r="BR92" s="126"/>
      <c r="BS92" s="126"/>
      <c r="BT92" s="133"/>
      <c r="BU92" s="134"/>
      <c r="BV92" s="90"/>
      <c r="BW92" s="90"/>
      <c r="BX92" s="373"/>
      <c r="BY92" s="373"/>
      <c r="BZ92" s="373"/>
      <c r="CA92" s="373"/>
      <c r="CB92" s="373"/>
    </row>
    <row r="93" spans="1:76" ht="18.75" customHeight="1" thickBot="1">
      <c r="A93" s="92"/>
      <c r="B93" s="92"/>
      <c r="C93" s="379" t="s">
        <v>11</v>
      </c>
      <c r="D93" s="373"/>
      <c r="E93" s="373"/>
      <c r="F93" s="401" t="s">
        <v>1421</v>
      </c>
      <c r="G93" s="401"/>
      <c r="H93" s="401"/>
      <c r="I93" s="401"/>
      <c r="J93" s="401"/>
      <c r="K93" s="522"/>
      <c r="L93" s="401"/>
      <c r="M93" s="401"/>
      <c r="N93" s="401"/>
      <c r="O93" s="401"/>
      <c r="P93" s="401"/>
      <c r="Q93" s="401"/>
      <c r="R93" s="520"/>
      <c r="S93" s="553"/>
      <c r="T93" s="554"/>
      <c r="U93" s="554"/>
      <c r="V93" s="554"/>
      <c r="W93" s="554"/>
      <c r="X93" s="554"/>
      <c r="Y93" s="554"/>
      <c r="Z93" s="554"/>
      <c r="AA93" s="413"/>
      <c r="AB93" s="414"/>
      <c r="AC93" s="414"/>
      <c r="AD93" s="414"/>
      <c r="AE93" s="549"/>
      <c r="AF93" s="549"/>
      <c r="AG93" s="549"/>
      <c r="AH93" s="550"/>
      <c r="AI93" s="425">
        <f>IF(OR(COUNTIF(AJ87:AL97,2)=3,COUNTIF(AJ87:AL97,1)=3),(K94+AA94)/(K94+AA94+O91+AE91),"")</f>
      </c>
      <c r="AJ93" s="401"/>
      <c r="AK93" s="401"/>
      <c r="AL93" s="401"/>
      <c r="AM93" s="429">
        <f>IF(AI93&lt;&gt;"",RANK(AI93,AI89:AI97),RANK(AJ91,AJ87:AL97))</f>
        <v>1</v>
      </c>
      <c r="AN93" s="429"/>
      <c r="AO93" s="429"/>
      <c r="AP93" s="431"/>
      <c r="AQ93" s="108"/>
      <c r="AR93" s="106"/>
      <c r="AS93" s="106"/>
      <c r="AT93" s="106"/>
      <c r="AU93" s="106"/>
      <c r="AV93" s="106"/>
      <c r="AW93" s="401" t="str">
        <f>IF($S$30="","リーグ2",VLOOKUP(3,$B$30:$J$41,5,FALSE))</f>
        <v>山田洋平</v>
      </c>
      <c r="AX93" s="401"/>
      <c r="AY93" s="401"/>
      <c r="AZ93" s="401"/>
      <c r="BA93" s="401"/>
      <c r="BB93" s="401"/>
      <c r="BD93" s="304"/>
      <c r="BE93" s="373"/>
      <c r="BF93" s="373"/>
      <c r="BG93" s="373"/>
      <c r="BH93" s="373"/>
      <c r="BI93" s="308"/>
      <c r="BL93" s="127"/>
      <c r="BP93" s="304"/>
      <c r="BQ93" s="540" t="s">
        <v>1578</v>
      </c>
      <c r="BR93" s="373"/>
      <c r="BS93" s="373"/>
      <c r="BT93" s="373"/>
      <c r="BU93" s="340"/>
      <c r="BV93" s="90"/>
      <c r="BW93" s="90"/>
      <c r="BX93" s="89"/>
    </row>
    <row r="94" spans="1:80" ht="4.5" customHeight="1" hidden="1">
      <c r="A94" s="92"/>
      <c r="B94" s="92"/>
      <c r="C94" s="379"/>
      <c r="D94" s="373"/>
      <c r="E94" s="373"/>
      <c r="F94" s="281"/>
      <c r="G94" s="281"/>
      <c r="H94" s="281"/>
      <c r="I94" s="281"/>
      <c r="J94" s="281"/>
      <c r="K94" s="282" t="str">
        <f>IF(K91="⑦","7",IF(K91="⑥","6",K91))</f>
        <v>6</v>
      </c>
      <c r="L94" s="295"/>
      <c r="M94" s="295"/>
      <c r="N94" s="295"/>
      <c r="O94" s="295"/>
      <c r="P94" s="295"/>
      <c r="Q94" s="295"/>
      <c r="R94" s="296"/>
      <c r="S94" s="555"/>
      <c r="T94" s="556"/>
      <c r="U94" s="556"/>
      <c r="V94" s="556"/>
      <c r="W94" s="556"/>
      <c r="X94" s="556"/>
      <c r="Y94" s="556"/>
      <c r="Z94" s="556"/>
      <c r="AA94" s="282" t="str">
        <f>IF(AA91="⑦","7",IF(AA91="⑥","6",AA91))</f>
        <v>6</v>
      </c>
      <c r="AB94" s="283"/>
      <c r="AC94" s="283"/>
      <c r="AD94" s="283"/>
      <c r="AE94" s="283"/>
      <c r="AF94" s="283"/>
      <c r="AG94" s="283"/>
      <c r="AH94" s="284"/>
      <c r="AI94" s="426"/>
      <c r="AJ94" s="523"/>
      <c r="AK94" s="523"/>
      <c r="AL94" s="523"/>
      <c r="AM94" s="430"/>
      <c r="AN94" s="430"/>
      <c r="AO94" s="430"/>
      <c r="AP94" s="432"/>
      <c r="AQ94" s="108"/>
      <c r="AR94" s="108"/>
      <c r="AS94" s="108"/>
      <c r="AT94" s="108"/>
      <c r="AU94" s="108"/>
      <c r="AV94" s="108"/>
      <c r="AW94" s="401"/>
      <c r="AX94" s="401"/>
      <c r="AY94" s="401"/>
      <c r="AZ94" s="401"/>
      <c r="BA94" s="401"/>
      <c r="BB94" s="401"/>
      <c r="BC94" s="90"/>
      <c r="BD94" s="119"/>
      <c r="BE94" s="385"/>
      <c r="BF94" s="373"/>
      <c r="BG94" s="373"/>
      <c r="BH94" s="373"/>
      <c r="BI94" s="308"/>
      <c r="BJ94" s="540" t="s">
        <v>1608</v>
      </c>
      <c r="BK94" s="373"/>
      <c r="BL94" s="373"/>
      <c r="BM94" s="373"/>
      <c r="BN94" s="373"/>
      <c r="BO94" s="373"/>
      <c r="BP94" s="304"/>
      <c r="BQ94" s="373"/>
      <c r="BR94" s="373"/>
      <c r="BS94" s="373"/>
      <c r="BT94" s="373"/>
      <c r="BU94" s="90"/>
      <c r="BX94" s="464" t="s">
        <v>1589</v>
      </c>
      <c r="BY94" s="464"/>
      <c r="BZ94" s="464"/>
      <c r="CA94" s="464"/>
      <c r="CB94" s="464"/>
    </row>
    <row r="95" spans="1:80" ht="12" customHeight="1" thickBot="1">
      <c r="A95" s="92"/>
      <c r="B95" s="397">
        <f>AM97</f>
        <v>3</v>
      </c>
      <c r="C95" s="398" t="s">
        <v>9</v>
      </c>
      <c r="D95" s="399"/>
      <c r="E95" s="399"/>
      <c r="F95" s="399" t="s">
        <v>1439</v>
      </c>
      <c r="G95" s="399"/>
      <c r="H95" s="399"/>
      <c r="I95" s="399"/>
      <c r="J95" s="399"/>
      <c r="K95" s="433">
        <f>IF(S87="","",IF(AND(AE87=6,AA87&lt;&gt;"⑦"),"⑥",IF(AE87=7,"⑦",AE87)))</f>
        <v>1</v>
      </c>
      <c r="L95" s="399"/>
      <c r="M95" s="399"/>
      <c r="N95" s="399" t="s">
        <v>10</v>
      </c>
      <c r="O95" s="399">
        <f>IF(S87="","",IF(AA87="⑥",6,IF(AA87="⑦",7,AA87)))</f>
        <v>6</v>
      </c>
      <c r="P95" s="399"/>
      <c r="Q95" s="399"/>
      <c r="R95" s="434"/>
      <c r="S95" s="433">
        <f>IF(S87="","",IF(AND(AE91=6,AA91&lt;&gt;"⑦"),"⑥",IF(AE91=7,"⑦",AE91)))</f>
        <v>0</v>
      </c>
      <c r="T95" s="399"/>
      <c r="U95" s="399"/>
      <c r="V95" s="399" t="s">
        <v>10</v>
      </c>
      <c r="W95" s="399">
        <f>IF(S87="","",IF(AA91="⑥",6,IF(AA91="⑦",7,AA91)))</f>
        <v>6</v>
      </c>
      <c r="X95" s="399"/>
      <c r="Y95" s="399"/>
      <c r="Z95" s="434"/>
      <c r="AA95" s="532"/>
      <c r="AB95" s="533"/>
      <c r="AC95" s="533"/>
      <c r="AD95" s="533"/>
      <c r="AE95" s="533"/>
      <c r="AF95" s="533"/>
      <c r="AG95" s="534"/>
      <c r="AH95" s="535"/>
      <c r="AI95" s="449">
        <f>IF(COUNTIF(AJ87:AL101,1)=2,"直接対決","")</f>
      </c>
      <c r="AJ95" s="451">
        <f>COUNTIF(K95:AH96,"⑥")+COUNTIF(K95:AH96,"⑦")</f>
        <v>0</v>
      </c>
      <c r="AK95" s="451"/>
      <c r="AL95" s="451"/>
      <c r="AM95" s="453">
        <f>IF(S87="","",2-AJ95)</f>
        <v>2</v>
      </c>
      <c r="AN95" s="453"/>
      <c r="AO95" s="453"/>
      <c r="AP95" s="455"/>
      <c r="AQ95" s="106"/>
      <c r="AR95" s="108"/>
      <c r="AS95" s="108"/>
      <c r="AT95" s="108"/>
      <c r="AU95" s="108"/>
      <c r="AV95" s="108"/>
      <c r="AW95" s="401"/>
      <c r="AX95" s="401"/>
      <c r="AY95" s="401"/>
      <c r="AZ95" s="401"/>
      <c r="BA95" s="401"/>
      <c r="BB95" s="401"/>
      <c r="BC95" s="297"/>
      <c r="BD95" s="297"/>
      <c r="BI95" s="308"/>
      <c r="BJ95" s="373"/>
      <c r="BK95" s="373"/>
      <c r="BL95" s="373"/>
      <c r="BM95" s="373"/>
      <c r="BN95" s="373"/>
      <c r="BO95" s="373"/>
      <c r="BP95" s="304"/>
      <c r="BT95" s="304"/>
      <c r="BU95" s="298"/>
      <c r="BV95" s="298"/>
      <c r="BW95" s="298"/>
      <c r="BX95" s="464"/>
      <c r="BY95" s="464"/>
      <c r="BZ95" s="464"/>
      <c r="CA95" s="464"/>
      <c r="CB95" s="464"/>
    </row>
    <row r="96" spans="1:80" ht="7.5" customHeight="1" thickBot="1">
      <c r="A96" s="92"/>
      <c r="B96" s="397"/>
      <c r="C96" s="379"/>
      <c r="D96" s="373"/>
      <c r="E96" s="373"/>
      <c r="F96" s="373"/>
      <c r="G96" s="373"/>
      <c r="H96" s="373"/>
      <c r="I96" s="373"/>
      <c r="J96" s="373"/>
      <c r="K96" s="385"/>
      <c r="L96" s="373"/>
      <c r="M96" s="373"/>
      <c r="N96" s="373"/>
      <c r="O96" s="373"/>
      <c r="P96" s="373"/>
      <c r="Q96" s="373"/>
      <c r="R96" s="386"/>
      <c r="S96" s="385"/>
      <c r="T96" s="373"/>
      <c r="U96" s="373"/>
      <c r="V96" s="373"/>
      <c r="W96" s="373"/>
      <c r="X96" s="373"/>
      <c r="Y96" s="373"/>
      <c r="Z96" s="386"/>
      <c r="AA96" s="536"/>
      <c r="AB96" s="534"/>
      <c r="AC96" s="534"/>
      <c r="AD96" s="534"/>
      <c r="AE96" s="534"/>
      <c r="AF96" s="534"/>
      <c r="AG96" s="534"/>
      <c r="AH96" s="535"/>
      <c r="AI96" s="450"/>
      <c r="AJ96" s="452"/>
      <c r="AK96" s="452"/>
      <c r="AL96" s="452"/>
      <c r="AM96" s="454"/>
      <c r="AN96" s="454"/>
      <c r="AO96" s="454"/>
      <c r="AP96" s="456"/>
      <c r="AQ96" s="106"/>
      <c r="AR96" s="106"/>
      <c r="AS96" s="106"/>
      <c r="AT96" s="106"/>
      <c r="AU96" s="106"/>
      <c r="AV96" s="106"/>
      <c r="AW96" s="106"/>
      <c r="AX96" s="106"/>
      <c r="BG96" s="373"/>
      <c r="BH96" s="373"/>
      <c r="BI96" s="307"/>
      <c r="BJ96" s="314"/>
      <c r="BK96" s="314"/>
      <c r="BL96" s="334"/>
      <c r="BM96" s="130"/>
      <c r="BP96" s="305"/>
      <c r="BQ96" s="373"/>
      <c r="BR96" s="373"/>
      <c r="BS96" s="89"/>
      <c r="BU96" s="90"/>
      <c r="BV96" s="90"/>
      <c r="BW96" s="90"/>
      <c r="BX96" s="464"/>
      <c r="BY96" s="464"/>
      <c r="BZ96" s="464"/>
      <c r="CA96" s="464"/>
      <c r="CB96" s="464"/>
    </row>
    <row r="97" spans="1:80" ht="12.75" customHeight="1" thickBot="1">
      <c r="A97" s="92"/>
      <c r="B97" s="92"/>
      <c r="C97" s="379" t="s">
        <v>11</v>
      </c>
      <c r="D97" s="373"/>
      <c r="E97" s="373"/>
      <c r="F97" s="373" t="s">
        <v>1421</v>
      </c>
      <c r="G97" s="373"/>
      <c r="H97" s="373"/>
      <c r="I97" s="373"/>
      <c r="J97" s="373"/>
      <c r="K97" s="385"/>
      <c r="L97" s="373"/>
      <c r="M97" s="373"/>
      <c r="N97" s="373"/>
      <c r="O97" s="381"/>
      <c r="P97" s="381"/>
      <c r="Q97" s="381"/>
      <c r="R97" s="394"/>
      <c r="S97" s="385"/>
      <c r="T97" s="373"/>
      <c r="U97" s="373"/>
      <c r="V97" s="373"/>
      <c r="W97" s="373"/>
      <c r="X97" s="373"/>
      <c r="Y97" s="373"/>
      <c r="Z97" s="386"/>
      <c r="AA97" s="536"/>
      <c r="AB97" s="534"/>
      <c r="AC97" s="534"/>
      <c r="AD97" s="534"/>
      <c r="AE97" s="534"/>
      <c r="AF97" s="534"/>
      <c r="AG97" s="534"/>
      <c r="AH97" s="535"/>
      <c r="AI97" s="457">
        <f>IF(OR(COUNTIF(AJ87:AL97,2)=3,COUNTIF(AJ87:AL97,1)=3),(S98+K98)/(K98+W95+O95+S98),"")</f>
      </c>
      <c r="AJ97" s="538"/>
      <c r="AK97" s="538"/>
      <c r="AL97" s="538"/>
      <c r="AM97" s="459">
        <f>IF(AI97&lt;&gt;"",RANK(AI97,AI89:AI97),RANK(AJ95,AJ87:AL97))</f>
        <v>3</v>
      </c>
      <c r="AN97" s="459"/>
      <c r="AO97" s="459"/>
      <c r="AP97" s="461"/>
      <c r="AQ97" s="108"/>
      <c r="AR97" s="106"/>
      <c r="AS97" s="106"/>
      <c r="AT97" s="106"/>
      <c r="AU97" s="106"/>
      <c r="AV97" s="106"/>
      <c r="AW97" s="373" t="str">
        <f>IF($S$49="","リーグ３",VLOOKUP(3,$B$49:$J$60,5,FALSE))</f>
        <v>押谷繁樹</v>
      </c>
      <c r="AX97" s="373"/>
      <c r="AY97" s="373"/>
      <c r="AZ97" s="373"/>
      <c r="BA97" s="373"/>
      <c r="BB97" s="373"/>
      <c r="BC97" s="90"/>
      <c r="BD97" s="90"/>
      <c r="BG97" s="373"/>
      <c r="BH97" s="386"/>
      <c r="BI97" s="542" t="s">
        <v>1607</v>
      </c>
      <c r="BJ97" s="373"/>
      <c r="BK97" s="373"/>
      <c r="BL97" s="373"/>
      <c r="BM97" s="399" t="s">
        <v>1585</v>
      </c>
      <c r="BN97" s="399"/>
      <c r="BO97" s="399"/>
      <c r="BP97" s="386"/>
      <c r="BQ97" s="373"/>
      <c r="BR97" s="373"/>
      <c r="BS97" s="89"/>
      <c r="BU97" s="298"/>
      <c r="BV97" s="298"/>
      <c r="BW97" s="298"/>
      <c r="BX97" s="373" t="str">
        <f>IF($BI$11="","リーグ7",VLOOKUP(3,$AR$11:$AZ$22,5,FALSE))</f>
        <v>田内孝宜</v>
      </c>
      <c r="BY97" s="373"/>
      <c r="BZ97" s="373"/>
      <c r="CA97" s="373"/>
      <c r="CB97" s="373"/>
    </row>
    <row r="98" spans="2:80" ht="3" customHeight="1" hidden="1">
      <c r="B98" s="92"/>
      <c r="C98" s="379"/>
      <c r="D98" s="373"/>
      <c r="E98" s="373"/>
      <c r="F98" s="89"/>
      <c r="G98" s="89"/>
      <c r="H98" s="89"/>
      <c r="I98" s="89"/>
      <c r="J98" s="89"/>
      <c r="K98" s="101">
        <f>IF(K95="⑦","7",IF(K95="⑥","6",K95))</f>
        <v>1</v>
      </c>
      <c r="R98" s="105"/>
      <c r="S98" s="101">
        <f>IF(S95="⑦","7",IF(S95="⑥","6",S95))</f>
        <v>0</v>
      </c>
      <c r="AA98" s="547"/>
      <c r="AB98" s="548"/>
      <c r="AC98" s="548"/>
      <c r="AD98" s="548"/>
      <c r="AE98" s="548"/>
      <c r="AF98" s="534"/>
      <c r="AG98" s="534"/>
      <c r="AH98" s="535"/>
      <c r="AI98" s="457"/>
      <c r="AJ98" s="538"/>
      <c r="AK98" s="538"/>
      <c r="AL98" s="538"/>
      <c r="AM98" s="459"/>
      <c r="AN98" s="459"/>
      <c r="AO98" s="459"/>
      <c r="AP98" s="461"/>
      <c r="AQ98" s="108"/>
      <c r="AR98" s="108"/>
      <c r="AS98" s="108"/>
      <c r="AT98" s="108"/>
      <c r="AU98" s="108"/>
      <c r="AV98" s="108"/>
      <c r="AW98" s="373"/>
      <c r="AX98" s="373"/>
      <c r="AY98" s="373"/>
      <c r="AZ98" s="373"/>
      <c r="BA98" s="373"/>
      <c r="BB98" s="373"/>
      <c r="BC98" s="121"/>
      <c r="BD98" s="121"/>
      <c r="BH98" s="105"/>
      <c r="BI98" s="385"/>
      <c r="BJ98" s="373"/>
      <c r="BK98" s="373"/>
      <c r="BL98" s="373"/>
      <c r="BM98" s="373"/>
      <c r="BN98" s="373"/>
      <c r="BO98" s="373"/>
      <c r="BP98" s="386"/>
      <c r="BU98" s="121"/>
      <c r="BV98" s="100"/>
      <c r="BW98" s="100"/>
      <c r="BX98" s="373"/>
      <c r="BY98" s="373"/>
      <c r="BZ98" s="373"/>
      <c r="CA98" s="373"/>
      <c r="CB98" s="373"/>
    </row>
    <row r="99" spans="3:80" ht="7.5" customHeight="1"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16"/>
      <c r="AR99" s="108"/>
      <c r="AS99" s="108"/>
      <c r="AT99" s="108"/>
      <c r="AU99" s="108"/>
      <c r="AV99" s="108"/>
      <c r="AW99" s="373"/>
      <c r="AX99" s="373"/>
      <c r="AY99" s="373"/>
      <c r="AZ99" s="373"/>
      <c r="BA99" s="373"/>
      <c r="BB99" s="373"/>
      <c r="BC99" s="113"/>
      <c r="BD99" s="140"/>
      <c r="BE99" s="114"/>
      <c r="BH99" s="105"/>
      <c r="BP99" s="105"/>
      <c r="BT99" s="304"/>
      <c r="BU99" s="123"/>
      <c r="BV99" s="113"/>
      <c r="BW99" s="113"/>
      <c r="BX99" s="373"/>
      <c r="BY99" s="373"/>
      <c r="BZ99" s="373"/>
      <c r="CA99" s="373"/>
      <c r="CB99" s="373"/>
    </row>
    <row r="100" spans="3:80" ht="7.5" customHeight="1" thickBot="1">
      <c r="C100" s="373" t="s">
        <v>1556</v>
      </c>
      <c r="D100" s="373"/>
      <c r="E100" s="373"/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  <c r="AJ100" s="373"/>
      <c r="AK100" s="373"/>
      <c r="AL100" s="373"/>
      <c r="AM100" s="373"/>
      <c r="AN100" s="373"/>
      <c r="AO100" s="373"/>
      <c r="AP100" s="373"/>
      <c r="AQ100" s="89"/>
      <c r="AR100" s="106"/>
      <c r="AS100" s="106"/>
      <c r="AT100" s="106"/>
      <c r="AU100" s="106"/>
      <c r="AV100" s="106"/>
      <c r="AW100" s="373"/>
      <c r="AX100" s="373"/>
      <c r="AY100" s="373"/>
      <c r="AZ100" s="373"/>
      <c r="BA100" s="373"/>
      <c r="BB100" s="373"/>
      <c r="BC100" s="90"/>
      <c r="BD100" s="119"/>
      <c r="BE100" s="128"/>
      <c r="BF100" s="128"/>
      <c r="BG100" s="128"/>
      <c r="BH100" s="129"/>
      <c r="BJ100" s="89"/>
      <c r="BK100" s="89"/>
      <c r="BL100" s="89"/>
      <c r="BM100" s="89"/>
      <c r="BN100" s="89"/>
      <c r="BO100" s="89"/>
      <c r="BP100" s="105"/>
      <c r="BQ100" s="139"/>
      <c r="BR100" s="128"/>
      <c r="BS100" s="128"/>
      <c r="BT100" s="306"/>
      <c r="BU100" s="90"/>
      <c r="BV100" s="90"/>
      <c r="BW100" s="90"/>
      <c r="BX100" s="373"/>
      <c r="BY100" s="373"/>
      <c r="BZ100" s="373"/>
      <c r="CA100" s="373"/>
      <c r="CB100" s="373"/>
    </row>
    <row r="101" spans="3:75" ht="7.5" customHeight="1" thickBot="1">
      <c r="C101" s="490"/>
      <c r="D101" s="490"/>
      <c r="E101" s="490"/>
      <c r="F101" s="490"/>
      <c r="G101" s="490"/>
      <c r="H101" s="490"/>
      <c r="I101" s="490"/>
      <c r="J101" s="490"/>
      <c r="K101" s="490"/>
      <c r="L101" s="490"/>
      <c r="M101" s="490"/>
      <c r="N101" s="490"/>
      <c r="O101" s="490"/>
      <c r="P101" s="490"/>
      <c r="Q101" s="490"/>
      <c r="R101" s="490"/>
      <c r="S101" s="490"/>
      <c r="T101" s="490"/>
      <c r="U101" s="490"/>
      <c r="V101" s="490"/>
      <c r="W101" s="490"/>
      <c r="X101" s="490"/>
      <c r="Y101" s="490"/>
      <c r="Z101" s="490"/>
      <c r="AA101" s="490"/>
      <c r="AB101" s="490"/>
      <c r="AC101" s="490"/>
      <c r="AD101" s="490"/>
      <c r="AE101" s="490"/>
      <c r="AF101" s="490"/>
      <c r="AG101" s="490"/>
      <c r="AH101" s="490"/>
      <c r="AI101" s="490"/>
      <c r="AJ101" s="490"/>
      <c r="AK101" s="490"/>
      <c r="AL101" s="490"/>
      <c r="AM101" s="490"/>
      <c r="AN101" s="490"/>
      <c r="AO101" s="490"/>
      <c r="AP101" s="490"/>
      <c r="AQ101" s="89"/>
      <c r="AR101" s="106"/>
      <c r="AS101" s="106"/>
      <c r="AT101" s="106"/>
      <c r="AU101" s="106"/>
      <c r="AV101" s="106"/>
      <c r="AW101" s="373" t="str">
        <f>IF($S$68="","リーグ4",VLOOKUP(3,$B$68:$J$77,5,FALSE))</f>
        <v>原　和輝</v>
      </c>
      <c r="AX101" s="373"/>
      <c r="AY101" s="373"/>
      <c r="AZ101" s="373"/>
      <c r="BA101" s="373"/>
      <c r="BB101" s="373"/>
      <c r="BC101" s="90"/>
      <c r="BD101" s="300"/>
      <c r="BE101" s="365" t="s">
        <v>1597</v>
      </c>
      <c r="BF101" s="362"/>
      <c r="BG101" s="362"/>
      <c r="BH101" s="362"/>
      <c r="BI101" s="362"/>
      <c r="BJ101" s="89"/>
      <c r="BK101" s="89"/>
      <c r="BL101" s="89"/>
      <c r="BM101" s="89"/>
      <c r="BN101" s="89"/>
      <c r="BO101" s="89"/>
      <c r="BP101" s="90"/>
      <c r="BQ101" s="373" t="s">
        <v>1585</v>
      </c>
      <c r="BR101" s="373"/>
      <c r="BS101" s="373"/>
      <c r="BT101" s="386"/>
      <c r="BU101" s="134"/>
      <c r="BV101" s="90"/>
      <c r="BW101" s="90"/>
    </row>
    <row r="102" spans="1:82" ht="7.5" customHeight="1" thickBot="1">
      <c r="A102" s="92"/>
      <c r="B102" s="92"/>
      <c r="C102" s="379" t="s">
        <v>21</v>
      </c>
      <c r="D102" s="373"/>
      <c r="E102" s="373"/>
      <c r="F102" s="373"/>
      <c r="G102" s="373"/>
      <c r="H102" s="373"/>
      <c r="I102" s="373"/>
      <c r="J102" s="373"/>
      <c r="K102" s="382" t="str">
        <f>F106</f>
        <v>平野優也</v>
      </c>
      <c r="L102" s="383"/>
      <c r="M102" s="383"/>
      <c r="N102" s="383"/>
      <c r="O102" s="383"/>
      <c r="P102" s="383"/>
      <c r="Q102" s="383"/>
      <c r="R102" s="384"/>
      <c r="S102" s="385" t="str">
        <f>F110</f>
        <v>猪飼尚輝</v>
      </c>
      <c r="T102" s="373"/>
      <c r="U102" s="373"/>
      <c r="V102" s="373"/>
      <c r="W102" s="373"/>
      <c r="X102" s="373"/>
      <c r="Y102" s="373"/>
      <c r="Z102" s="373"/>
      <c r="AA102" s="382" t="str">
        <f>F114</f>
        <v>片岡一寿</v>
      </c>
      <c r="AB102" s="383"/>
      <c r="AC102" s="383"/>
      <c r="AD102" s="383"/>
      <c r="AE102" s="383"/>
      <c r="AF102" s="383"/>
      <c r="AG102" s="383"/>
      <c r="AH102" s="387"/>
      <c r="AI102" s="389">
        <f>IF(AI108&lt;&gt;"","取得","")</f>
      </c>
      <c r="AJ102" s="98"/>
      <c r="AK102" s="383" t="s">
        <v>7</v>
      </c>
      <c r="AL102" s="383"/>
      <c r="AM102" s="383"/>
      <c r="AN102" s="383"/>
      <c r="AO102" s="383"/>
      <c r="AP102" s="391"/>
      <c r="AQ102" s="89"/>
      <c r="AR102" s="108"/>
      <c r="AS102" s="108"/>
      <c r="AT102" s="108"/>
      <c r="AU102" s="108"/>
      <c r="AV102" s="108"/>
      <c r="AW102" s="373"/>
      <c r="AX102" s="373"/>
      <c r="AY102" s="373"/>
      <c r="AZ102" s="373"/>
      <c r="BA102" s="373"/>
      <c r="BB102" s="373"/>
      <c r="BC102" s="90"/>
      <c r="BD102" s="300"/>
      <c r="BE102" s="362"/>
      <c r="BF102" s="362"/>
      <c r="BG102" s="362"/>
      <c r="BH102" s="362"/>
      <c r="BI102" s="362"/>
      <c r="BJ102" s="90"/>
      <c r="BK102" s="90"/>
      <c r="BL102" s="90"/>
      <c r="BM102" s="90"/>
      <c r="BN102" s="90"/>
      <c r="BO102" s="90"/>
      <c r="BP102" s="90"/>
      <c r="BQ102" s="373"/>
      <c r="BR102" s="373"/>
      <c r="BS102" s="373"/>
      <c r="BT102" s="386"/>
      <c r="BU102" s="120"/>
      <c r="BV102" s="121"/>
      <c r="BW102" s="121"/>
      <c r="BX102" s="373" t="str">
        <f>IF($BI$30="","リーグ8",VLOOKUP(3,$AR$30:$AZ$41,5,FALSE))</f>
        <v>大坪謙太</v>
      </c>
      <c r="BY102" s="373"/>
      <c r="BZ102" s="373"/>
      <c r="CA102" s="373"/>
      <c r="CB102" s="373"/>
      <c r="CC102" s="117"/>
      <c r="CD102" s="117"/>
    </row>
    <row r="103" spans="1:80" ht="7.5" customHeight="1">
      <c r="A103" s="92"/>
      <c r="C103" s="379"/>
      <c r="D103" s="373"/>
      <c r="E103" s="373"/>
      <c r="F103" s="373"/>
      <c r="G103" s="373"/>
      <c r="H103" s="373"/>
      <c r="I103" s="373"/>
      <c r="J103" s="373"/>
      <c r="K103" s="385"/>
      <c r="L103" s="373"/>
      <c r="M103" s="373"/>
      <c r="N103" s="373"/>
      <c r="O103" s="373"/>
      <c r="P103" s="373"/>
      <c r="Q103" s="373"/>
      <c r="R103" s="386"/>
      <c r="S103" s="385"/>
      <c r="T103" s="373"/>
      <c r="U103" s="373"/>
      <c r="V103" s="373"/>
      <c r="W103" s="373"/>
      <c r="X103" s="373"/>
      <c r="Y103" s="373"/>
      <c r="Z103" s="373"/>
      <c r="AA103" s="385"/>
      <c r="AB103" s="373"/>
      <c r="AC103" s="373"/>
      <c r="AD103" s="373"/>
      <c r="AE103" s="373"/>
      <c r="AF103" s="373"/>
      <c r="AG103" s="373"/>
      <c r="AH103" s="388"/>
      <c r="AI103" s="390"/>
      <c r="AK103" s="373"/>
      <c r="AL103" s="373"/>
      <c r="AM103" s="373"/>
      <c r="AN103" s="373"/>
      <c r="AO103" s="373"/>
      <c r="AP103" s="392"/>
      <c r="AQ103" s="89"/>
      <c r="AR103" s="108"/>
      <c r="AS103" s="108"/>
      <c r="AT103" s="108"/>
      <c r="AU103" s="108"/>
      <c r="AV103" s="108"/>
      <c r="AW103" s="373"/>
      <c r="AX103" s="373"/>
      <c r="AY103" s="373"/>
      <c r="AZ103" s="373"/>
      <c r="BA103" s="373"/>
      <c r="BB103" s="373"/>
      <c r="BC103" s="303"/>
      <c r="BD103" s="303"/>
      <c r="BX103" s="373"/>
      <c r="BY103" s="373"/>
      <c r="BZ103" s="373"/>
      <c r="CA103" s="373"/>
      <c r="CB103" s="373"/>
    </row>
    <row r="104" spans="1:80" ht="7.5" customHeight="1">
      <c r="A104" s="92"/>
      <c r="C104" s="379"/>
      <c r="D104" s="373"/>
      <c r="E104" s="373"/>
      <c r="F104" s="373"/>
      <c r="G104" s="373"/>
      <c r="H104" s="373"/>
      <c r="I104" s="373"/>
      <c r="J104" s="373"/>
      <c r="K104" s="385" t="str">
        <f>F108</f>
        <v>一般</v>
      </c>
      <c r="L104" s="373"/>
      <c r="M104" s="373"/>
      <c r="N104" s="373"/>
      <c r="O104" s="373"/>
      <c r="P104" s="373"/>
      <c r="Q104" s="373"/>
      <c r="R104" s="386"/>
      <c r="S104" s="385" t="str">
        <f>F112</f>
        <v>TDC</v>
      </c>
      <c r="T104" s="373"/>
      <c r="U104" s="373"/>
      <c r="V104" s="373"/>
      <c r="W104" s="373"/>
      <c r="X104" s="373"/>
      <c r="Y104" s="373"/>
      <c r="Z104" s="373"/>
      <c r="AA104" s="385" t="str">
        <f>F116</f>
        <v>うさぎとかめの集い</v>
      </c>
      <c r="AB104" s="373"/>
      <c r="AC104" s="373"/>
      <c r="AD104" s="373"/>
      <c r="AE104" s="373"/>
      <c r="AF104" s="373"/>
      <c r="AG104" s="373"/>
      <c r="AH104" s="386"/>
      <c r="AI104" s="390">
        <f>IF(AI108&lt;&gt;"","ゲーム率","")</f>
      </c>
      <c r="AJ104" s="373"/>
      <c r="AK104" s="373" t="s">
        <v>8</v>
      </c>
      <c r="AL104" s="373"/>
      <c r="AM104" s="373"/>
      <c r="AN104" s="373"/>
      <c r="AO104" s="373"/>
      <c r="AP104" s="392"/>
      <c r="AQ104" s="89"/>
      <c r="AR104" s="116"/>
      <c r="AS104" s="116"/>
      <c r="AT104" s="116"/>
      <c r="AU104" s="116"/>
      <c r="AV104" s="116"/>
      <c r="AW104" s="373"/>
      <c r="AX104" s="373"/>
      <c r="AY104" s="373"/>
      <c r="AZ104" s="373"/>
      <c r="BA104" s="373"/>
      <c r="BB104" s="373"/>
      <c r="BX104" s="373"/>
      <c r="BY104" s="373"/>
      <c r="BZ104" s="373"/>
      <c r="CA104" s="373"/>
      <c r="CB104" s="373"/>
    </row>
    <row r="105" spans="1:80" ht="7.5" customHeight="1">
      <c r="A105" s="92"/>
      <c r="C105" s="380"/>
      <c r="D105" s="381"/>
      <c r="E105" s="381"/>
      <c r="F105" s="381"/>
      <c r="G105" s="381"/>
      <c r="H105" s="381"/>
      <c r="I105" s="381"/>
      <c r="J105" s="381"/>
      <c r="K105" s="393"/>
      <c r="L105" s="381"/>
      <c r="M105" s="381"/>
      <c r="N105" s="381"/>
      <c r="O105" s="381"/>
      <c r="P105" s="381"/>
      <c r="Q105" s="381"/>
      <c r="R105" s="394"/>
      <c r="S105" s="393"/>
      <c r="T105" s="381"/>
      <c r="U105" s="381"/>
      <c r="V105" s="381"/>
      <c r="W105" s="381"/>
      <c r="X105" s="381"/>
      <c r="Y105" s="381"/>
      <c r="Z105" s="381"/>
      <c r="AA105" s="393"/>
      <c r="AB105" s="381"/>
      <c r="AC105" s="381"/>
      <c r="AD105" s="381"/>
      <c r="AE105" s="381"/>
      <c r="AF105" s="381"/>
      <c r="AG105" s="381"/>
      <c r="AH105" s="394"/>
      <c r="AI105" s="395"/>
      <c r="AJ105" s="381"/>
      <c r="AK105" s="381"/>
      <c r="AL105" s="381"/>
      <c r="AM105" s="381"/>
      <c r="AN105" s="381"/>
      <c r="AO105" s="381"/>
      <c r="AP105" s="396"/>
      <c r="AQ105" s="89"/>
      <c r="AR105" s="89"/>
      <c r="AS105" s="89"/>
      <c r="AT105" s="89"/>
      <c r="AU105" s="89"/>
      <c r="AV105" s="89"/>
      <c r="AW105" s="89"/>
      <c r="AX105" s="89"/>
      <c r="BE105" s="373"/>
      <c r="BF105" s="373"/>
      <c r="BG105" s="373"/>
      <c r="BH105" s="373"/>
      <c r="BI105" s="373"/>
      <c r="BJ105" s="373"/>
      <c r="BK105" s="373"/>
      <c r="BL105" s="373"/>
      <c r="BM105" s="373"/>
      <c r="BN105" s="373"/>
      <c r="BX105" s="373"/>
      <c r="BY105" s="373"/>
      <c r="BZ105" s="373"/>
      <c r="CA105" s="373"/>
      <c r="CB105" s="373"/>
    </row>
    <row r="106" spans="1:66" ht="7.5" customHeight="1">
      <c r="A106" s="92"/>
      <c r="B106" s="397">
        <f>AM108</f>
        <v>1</v>
      </c>
      <c r="C106" s="398" t="s">
        <v>9</v>
      </c>
      <c r="D106" s="399"/>
      <c r="E106" s="399"/>
      <c r="F106" s="400" t="s">
        <v>1420</v>
      </c>
      <c r="G106" s="400"/>
      <c r="H106" s="400"/>
      <c r="I106" s="400"/>
      <c r="J106" s="519"/>
      <c r="K106" s="402">
        <f>IF(S106="","丸付き数字は試合順番","")</f>
      </c>
      <c r="L106" s="403"/>
      <c r="M106" s="403"/>
      <c r="N106" s="403"/>
      <c r="O106" s="403"/>
      <c r="P106" s="403"/>
      <c r="Q106" s="403"/>
      <c r="R106" s="404"/>
      <c r="S106" s="411" t="s">
        <v>1568</v>
      </c>
      <c r="T106" s="412"/>
      <c r="U106" s="412"/>
      <c r="V106" s="412" t="s">
        <v>10</v>
      </c>
      <c r="W106" s="412">
        <v>3</v>
      </c>
      <c r="X106" s="412"/>
      <c r="Y106" s="412"/>
      <c r="Z106" s="415"/>
      <c r="AA106" s="411" t="s">
        <v>1583</v>
      </c>
      <c r="AB106" s="412"/>
      <c r="AC106" s="412"/>
      <c r="AD106" s="412" t="s">
        <v>10</v>
      </c>
      <c r="AE106" s="412">
        <v>1</v>
      </c>
      <c r="AF106" s="412"/>
      <c r="AG106" s="412"/>
      <c r="AH106" s="415"/>
      <c r="AI106" s="417">
        <f>IF(COUNTIF(AJ106:AL116,1)=2,"直接対決","")</f>
      </c>
      <c r="AJ106" s="419">
        <f>COUNTIF(K106:AH107,"⑥")+COUNTIF(K106:AH107,"⑦")</f>
        <v>2</v>
      </c>
      <c r="AK106" s="419"/>
      <c r="AL106" s="419"/>
      <c r="AM106" s="421">
        <f>IF(S106="","",2-AJ106)</f>
        <v>0</v>
      </c>
      <c r="AN106" s="421"/>
      <c r="AO106" s="421"/>
      <c r="AP106" s="423"/>
      <c r="AQ106" s="106"/>
      <c r="BA106" s="89"/>
      <c r="BB106" s="89"/>
      <c r="BC106" s="89"/>
      <c r="BD106" s="89"/>
      <c r="BE106" s="373"/>
      <c r="BF106" s="373"/>
      <c r="BG106" s="373"/>
      <c r="BH106" s="373"/>
      <c r="BI106" s="373"/>
      <c r="BJ106" s="373"/>
      <c r="BK106" s="373"/>
      <c r="BL106" s="373"/>
      <c r="BM106" s="373"/>
      <c r="BN106" s="373"/>
    </row>
    <row r="107" spans="1:54" ht="7.5" customHeight="1">
      <c r="A107" s="92"/>
      <c r="B107" s="397"/>
      <c r="C107" s="379"/>
      <c r="D107" s="373"/>
      <c r="E107" s="373"/>
      <c r="F107" s="401"/>
      <c r="G107" s="401"/>
      <c r="H107" s="401"/>
      <c r="I107" s="401"/>
      <c r="J107" s="520"/>
      <c r="K107" s="405"/>
      <c r="L107" s="406"/>
      <c r="M107" s="406"/>
      <c r="N107" s="406"/>
      <c r="O107" s="406"/>
      <c r="P107" s="406"/>
      <c r="Q107" s="406"/>
      <c r="R107" s="407"/>
      <c r="S107" s="413"/>
      <c r="T107" s="414"/>
      <c r="U107" s="414"/>
      <c r="V107" s="414"/>
      <c r="W107" s="414"/>
      <c r="X107" s="414"/>
      <c r="Y107" s="414"/>
      <c r="Z107" s="416"/>
      <c r="AA107" s="413"/>
      <c r="AB107" s="414"/>
      <c r="AC107" s="414"/>
      <c r="AD107" s="414"/>
      <c r="AE107" s="414"/>
      <c r="AF107" s="414"/>
      <c r="AG107" s="414"/>
      <c r="AH107" s="416"/>
      <c r="AI107" s="418"/>
      <c r="AJ107" s="420"/>
      <c r="AK107" s="420"/>
      <c r="AL107" s="420"/>
      <c r="AM107" s="422"/>
      <c r="AN107" s="422"/>
      <c r="AO107" s="422"/>
      <c r="AP107" s="424"/>
      <c r="AQ107" s="106"/>
      <c r="AW107" s="117"/>
      <c r="AX107" s="117"/>
      <c r="AY107" s="117"/>
      <c r="BA107" s="117"/>
      <c r="BB107" s="117"/>
    </row>
    <row r="108" spans="1:83" ht="15.75" customHeight="1">
      <c r="A108" s="92"/>
      <c r="C108" s="379" t="s">
        <v>11</v>
      </c>
      <c r="D108" s="373"/>
      <c r="E108" s="373"/>
      <c r="F108" s="401" t="s">
        <v>1421</v>
      </c>
      <c r="G108" s="401"/>
      <c r="H108" s="401"/>
      <c r="I108" s="401"/>
      <c r="J108" s="520"/>
      <c r="K108" s="405"/>
      <c r="L108" s="406"/>
      <c r="M108" s="406"/>
      <c r="N108" s="406"/>
      <c r="O108" s="406"/>
      <c r="P108" s="406"/>
      <c r="Q108" s="406"/>
      <c r="R108" s="407"/>
      <c r="S108" s="413"/>
      <c r="T108" s="414"/>
      <c r="U108" s="414"/>
      <c r="V108" s="414"/>
      <c r="W108" s="414"/>
      <c r="X108" s="414"/>
      <c r="Y108" s="414"/>
      <c r="Z108" s="416"/>
      <c r="AA108" s="413"/>
      <c r="AB108" s="414"/>
      <c r="AC108" s="414"/>
      <c r="AD108" s="414"/>
      <c r="AE108" s="414"/>
      <c r="AF108" s="414"/>
      <c r="AG108" s="414"/>
      <c r="AH108" s="416"/>
      <c r="AI108" s="425">
        <f>IF(OR(COUNTIF(AJ106:AL116,2)=3,COUNTIF(AJ106:AL116,1)=3),(S109+AA109)/(S109+AA109+W106+AE106),"")</f>
      </c>
      <c r="AJ108" s="427"/>
      <c r="AK108" s="427"/>
      <c r="AL108" s="427"/>
      <c r="AM108" s="429">
        <f>IF(AI108&lt;&gt;"",RANK(AI108,AI108:AI116),RANK(AJ106,AJ106:AL116))</f>
        <v>1</v>
      </c>
      <c r="AN108" s="429"/>
      <c r="AO108" s="429"/>
      <c r="AP108" s="431"/>
      <c r="AQ108" s="108"/>
      <c r="AR108" s="93"/>
      <c r="AS108" s="117"/>
      <c r="AT108" s="117"/>
      <c r="AU108" s="117"/>
      <c r="AV108" s="117"/>
      <c r="AW108" s="117"/>
      <c r="AX108" s="117"/>
      <c r="AY108" s="117"/>
      <c r="BR108" s="117"/>
      <c r="BS108" s="117"/>
      <c r="BT108" s="117"/>
      <c r="BU108" s="117"/>
      <c r="BV108" s="117"/>
      <c r="BW108" s="117"/>
      <c r="BZ108" s="117"/>
      <c r="CA108" s="117"/>
      <c r="CB108" s="117"/>
      <c r="CC108" s="117"/>
      <c r="CD108" s="117"/>
      <c r="CE108" s="117"/>
    </row>
    <row r="109" spans="1:85" ht="3.75" customHeight="1" hidden="1">
      <c r="A109" s="92"/>
      <c r="C109" s="380"/>
      <c r="D109" s="381"/>
      <c r="E109" s="381"/>
      <c r="F109" s="281"/>
      <c r="G109" s="281"/>
      <c r="H109" s="281"/>
      <c r="I109" s="281"/>
      <c r="J109" s="281"/>
      <c r="K109" s="408"/>
      <c r="L109" s="409"/>
      <c r="M109" s="409"/>
      <c r="N109" s="409"/>
      <c r="O109" s="409"/>
      <c r="P109" s="409"/>
      <c r="Q109" s="409"/>
      <c r="R109" s="410"/>
      <c r="S109" s="282" t="str">
        <f>IF(S106="⑦","7",IF(S106="⑥","6",S106))</f>
        <v>6</v>
      </c>
      <c r="T109" s="283"/>
      <c r="U109" s="283"/>
      <c r="V109" s="283"/>
      <c r="W109" s="283"/>
      <c r="X109" s="283"/>
      <c r="Y109" s="283"/>
      <c r="Z109" s="283"/>
      <c r="AA109" s="282" t="str">
        <f>IF(AA106="⑦","7",IF(AA106="⑥","6",AA106))</f>
        <v>6</v>
      </c>
      <c r="AB109" s="283"/>
      <c r="AC109" s="283"/>
      <c r="AD109" s="283"/>
      <c r="AE109" s="283"/>
      <c r="AF109" s="283"/>
      <c r="AG109" s="283"/>
      <c r="AH109" s="284"/>
      <c r="AI109" s="426"/>
      <c r="AJ109" s="428"/>
      <c r="AK109" s="428"/>
      <c r="AL109" s="428"/>
      <c r="AM109" s="430"/>
      <c r="AN109" s="430"/>
      <c r="AO109" s="430"/>
      <c r="AP109" s="432"/>
      <c r="AQ109" s="108"/>
      <c r="AR109" s="93"/>
      <c r="BZ109" s="117"/>
      <c r="CA109" s="117"/>
      <c r="CB109" s="117"/>
      <c r="CC109" s="117"/>
      <c r="CD109" s="117"/>
      <c r="CE109" s="117"/>
      <c r="CF109" s="117"/>
      <c r="CG109" s="117"/>
    </row>
    <row r="110" spans="1:86" ht="7.5" customHeight="1">
      <c r="A110" s="92"/>
      <c r="B110" s="397">
        <f>AM112</f>
        <v>2</v>
      </c>
      <c r="C110" s="398" t="s">
        <v>1424</v>
      </c>
      <c r="D110" s="399"/>
      <c r="E110" s="399"/>
      <c r="F110" s="463" t="str">
        <f>IF(C110="ここに","",VLOOKUP(C110,'登録ナンバー'!$F$1:$I$616,2,0))</f>
        <v>猪飼尚輝</v>
      </c>
      <c r="G110" s="463"/>
      <c r="H110" s="463"/>
      <c r="I110" s="463"/>
      <c r="J110" s="467"/>
      <c r="K110" s="465">
        <f>IF(S106="","",IF(AND(W106=6,S106&lt;&gt;"⑦"),"⑥",IF(W106=7,"⑦",W106)))</f>
        <v>3</v>
      </c>
      <c r="L110" s="463"/>
      <c r="M110" s="463"/>
      <c r="N110" s="463" t="s">
        <v>10</v>
      </c>
      <c r="O110" s="463">
        <f>IF(S106="","",IF(S106="⑥",6,IF(S106="⑦",7,S106)))</f>
        <v>6</v>
      </c>
      <c r="P110" s="463"/>
      <c r="Q110" s="463"/>
      <c r="R110" s="467"/>
      <c r="S110" s="510"/>
      <c r="T110" s="511"/>
      <c r="U110" s="511"/>
      <c r="V110" s="511"/>
      <c r="W110" s="511"/>
      <c r="X110" s="511"/>
      <c r="Y110" s="511"/>
      <c r="Z110" s="511"/>
      <c r="AA110" s="501" t="s">
        <v>1570</v>
      </c>
      <c r="AB110" s="502"/>
      <c r="AC110" s="502"/>
      <c r="AD110" s="502" t="s">
        <v>10</v>
      </c>
      <c r="AE110" s="502">
        <v>1</v>
      </c>
      <c r="AF110" s="502"/>
      <c r="AG110" s="502"/>
      <c r="AH110" s="505"/>
      <c r="AI110" s="478">
        <f>IF(COUNTIF(AJ106:AL116,1)=2,"直接対決","")</f>
      </c>
      <c r="AJ110" s="480">
        <f>COUNTIF(K110:AH111,"⑥")+COUNTIF(K110:AH111,"⑦")</f>
        <v>1</v>
      </c>
      <c r="AK110" s="480"/>
      <c r="AL110" s="480"/>
      <c r="AM110" s="482">
        <f>IF(S106="","",2-AJ110)</f>
        <v>1</v>
      </c>
      <c r="AN110" s="482"/>
      <c r="AO110" s="482"/>
      <c r="AP110" s="488"/>
      <c r="AQ110" s="106"/>
      <c r="AR110" s="93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</row>
    <row r="111" spans="1:85" ht="7.5" customHeight="1">
      <c r="A111" s="92"/>
      <c r="B111" s="397"/>
      <c r="C111" s="379"/>
      <c r="D111" s="373"/>
      <c r="E111" s="373"/>
      <c r="F111" s="464"/>
      <c r="G111" s="464"/>
      <c r="H111" s="464"/>
      <c r="I111" s="464"/>
      <c r="J111" s="468"/>
      <c r="K111" s="466"/>
      <c r="L111" s="464"/>
      <c r="M111" s="464"/>
      <c r="N111" s="464"/>
      <c r="O111" s="464"/>
      <c r="P111" s="464"/>
      <c r="Q111" s="464"/>
      <c r="R111" s="468"/>
      <c r="S111" s="512"/>
      <c r="T111" s="513"/>
      <c r="U111" s="513"/>
      <c r="V111" s="513"/>
      <c r="W111" s="513"/>
      <c r="X111" s="513"/>
      <c r="Y111" s="513"/>
      <c r="Z111" s="513"/>
      <c r="AA111" s="503"/>
      <c r="AB111" s="504"/>
      <c r="AC111" s="504"/>
      <c r="AD111" s="504"/>
      <c r="AE111" s="504"/>
      <c r="AF111" s="504"/>
      <c r="AG111" s="504"/>
      <c r="AH111" s="506"/>
      <c r="AI111" s="479"/>
      <c r="AJ111" s="481"/>
      <c r="AK111" s="481"/>
      <c r="AL111" s="481"/>
      <c r="AM111" s="483"/>
      <c r="AN111" s="483"/>
      <c r="AO111" s="483"/>
      <c r="AP111" s="489"/>
      <c r="AQ111" s="106"/>
      <c r="BY111" s="117"/>
      <c r="BZ111" s="117"/>
      <c r="CA111" s="117"/>
      <c r="CB111" s="117"/>
      <c r="CC111" s="117"/>
      <c r="CD111" s="117"/>
      <c r="CE111" s="117"/>
      <c r="CF111" s="117"/>
      <c r="CG111" s="117"/>
    </row>
    <row r="112" spans="1:85" ht="16.5" customHeight="1">
      <c r="A112" s="92"/>
      <c r="B112" s="92"/>
      <c r="C112" s="379" t="s">
        <v>11</v>
      </c>
      <c r="D112" s="373"/>
      <c r="E112" s="373"/>
      <c r="F112" s="464" t="str">
        <f>IF(C110="ここに","",VLOOKUP(C110,'登録ナンバー'!$F$4:$H$616,3,0))</f>
        <v>TDC</v>
      </c>
      <c r="G112" s="464"/>
      <c r="H112" s="464"/>
      <c r="I112" s="464"/>
      <c r="J112" s="468"/>
      <c r="K112" s="466"/>
      <c r="L112" s="464"/>
      <c r="M112" s="464"/>
      <c r="N112" s="464"/>
      <c r="O112" s="464"/>
      <c r="P112" s="464"/>
      <c r="Q112" s="464"/>
      <c r="R112" s="468"/>
      <c r="S112" s="512"/>
      <c r="T112" s="513"/>
      <c r="U112" s="513"/>
      <c r="V112" s="513"/>
      <c r="W112" s="513"/>
      <c r="X112" s="513"/>
      <c r="Y112" s="513"/>
      <c r="Z112" s="513"/>
      <c r="AA112" s="503"/>
      <c r="AB112" s="504"/>
      <c r="AC112" s="504"/>
      <c r="AD112" s="504"/>
      <c r="AE112" s="516"/>
      <c r="AF112" s="516"/>
      <c r="AG112" s="516"/>
      <c r="AH112" s="517"/>
      <c r="AI112" s="484">
        <f>IF(OR(COUNTIF(AJ106:AL116,2)=3,COUNTIF(AJ106:AL116,1)=3),(K113+AA113)/(K113+AA113+O110+AE110),"")</f>
      </c>
      <c r="AJ112" s="464"/>
      <c r="AK112" s="464"/>
      <c r="AL112" s="464"/>
      <c r="AM112" s="486">
        <f>IF(AI112&lt;&gt;"",RANK(AI112,AI108:AI116),RANK(AJ110,AJ106:AL116))</f>
        <v>2</v>
      </c>
      <c r="AN112" s="486"/>
      <c r="AO112" s="486"/>
      <c r="AP112" s="487"/>
      <c r="AQ112" s="108"/>
      <c r="AR112" s="93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</row>
    <row r="113" spans="1:85" ht="3.75" customHeight="1" hidden="1">
      <c r="A113" s="92"/>
      <c r="B113" s="92"/>
      <c r="C113" s="380"/>
      <c r="D113" s="381"/>
      <c r="E113" s="381"/>
      <c r="F113" s="285"/>
      <c r="G113" s="285"/>
      <c r="H113" s="285"/>
      <c r="I113" s="285"/>
      <c r="J113" s="285"/>
      <c r="K113" s="286">
        <f>IF(K110="⑦","7",IF(K110="⑥","6",K110))</f>
        <v>3</v>
      </c>
      <c r="L113" s="287"/>
      <c r="M113" s="287"/>
      <c r="N113" s="287"/>
      <c r="O113" s="287"/>
      <c r="P113" s="287"/>
      <c r="Q113" s="287"/>
      <c r="R113" s="288"/>
      <c r="S113" s="514"/>
      <c r="T113" s="515"/>
      <c r="U113" s="515"/>
      <c r="V113" s="515"/>
      <c r="W113" s="515"/>
      <c r="X113" s="515"/>
      <c r="Y113" s="515"/>
      <c r="Z113" s="515"/>
      <c r="AA113" s="286" t="str">
        <f>IF(AA110="⑦","7",IF(AA110="⑥","6",AA110))</f>
        <v>6</v>
      </c>
      <c r="AB113" s="289"/>
      <c r="AC113" s="289"/>
      <c r="AD113" s="289"/>
      <c r="AE113" s="289"/>
      <c r="AF113" s="289"/>
      <c r="AG113" s="289"/>
      <c r="AH113" s="290"/>
      <c r="AI113" s="507"/>
      <c r="AJ113" s="469"/>
      <c r="AK113" s="469"/>
      <c r="AL113" s="469"/>
      <c r="AM113" s="509"/>
      <c r="AN113" s="509"/>
      <c r="AO113" s="509"/>
      <c r="AP113" s="518"/>
      <c r="AQ113" s="108"/>
      <c r="AR113" s="93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</row>
    <row r="114" spans="1:85" ht="7.5" customHeight="1">
      <c r="A114" s="92"/>
      <c r="B114" s="397">
        <f>AM116</f>
        <v>3</v>
      </c>
      <c r="C114" s="398" t="s">
        <v>1426</v>
      </c>
      <c r="D114" s="399"/>
      <c r="E114" s="399"/>
      <c r="F114" s="399" t="str">
        <f>IF(C114="ここに","",VLOOKUP(C114,'登録ナンバー'!$F$1:$I$616,2,0))</f>
        <v>片岡一寿</v>
      </c>
      <c r="G114" s="399"/>
      <c r="H114" s="399"/>
      <c r="I114" s="399"/>
      <c r="J114" s="434"/>
      <c r="K114" s="433">
        <f>IF(S106="","",IF(AND(AE106=6,AA106&lt;&gt;"⑦"),"⑥",IF(AE106=7,"⑦",AE106)))</f>
        <v>1</v>
      </c>
      <c r="L114" s="399"/>
      <c r="M114" s="399"/>
      <c r="N114" s="399" t="s">
        <v>10</v>
      </c>
      <c r="O114" s="399">
        <f>IF(S106="","",IF(AA106="⑥",6,IF(AA106="⑦",7,AA106)))</f>
        <v>6</v>
      </c>
      <c r="P114" s="399"/>
      <c r="Q114" s="399"/>
      <c r="R114" s="434"/>
      <c r="S114" s="433">
        <f>IF(S106="","",IF(AND(AE110=6,AA110&lt;&gt;"⑦"),"⑥",IF(AE110=7,"⑦",AE110)))</f>
        <v>1</v>
      </c>
      <c r="T114" s="399"/>
      <c r="U114" s="399"/>
      <c r="V114" s="399" t="s">
        <v>10</v>
      </c>
      <c r="W114" s="399">
        <f>IF(S106="","",IF(AA110="⑥",6,IF(AA110="⑦",7,AA110)))</f>
        <v>6</v>
      </c>
      <c r="X114" s="399"/>
      <c r="Y114" s="399"/>
      <c r="Z114" s="434"/>
      <c r="AA114" s="532"/>
      <c r="AB114" s="533"/>
      <c r="AC114" s="533"/>
      <c r="AD114" s="533"/>
      <c r="AE114" s="533"/>
      <c r="AF114" s="533"/>
      <c r="AG114" s="534"/>
      <c r="AH114" s="535"/>
      <c r="AI114" s="449">
        <f>IF(COUNTIF(AJ106:AL121,1)=2,"直接対決","")</f>
      </c>
      <c r="AJ114" s="451">
        <f>COUNTIF(K114:AH115,"⑥")+COUNTIF(K114:AH115,"⑦")</f>
        <v>0</v>
      </c>
      <c r="AK114" s="451"/>
      <c r="AL114" s="451"/>
      <c r="AM114" s="453">
        <f>IF(S106="","",2-AJ114)</f>
        <v>2</v>
      </c>
      <c r="AN114" s="453"/>
      <c r="AO114" s="453"/>
      <c r="AP114" s="455"/>
      <c r="AQ114" s="106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</row>
    <row r="115" spans="1:85" ht="7.5" customHeight="1">
      <c r="A115" s="92"/>
      <c r="B115" s="397"/>
      <c r="C115" s="379"/>
      <c r="D115" s="373"/>
      <c r="E115" s="373"/>
      <c r="F115" s="373"/>
      <c r="G115" s="373"/>
      <c r="H115" s="373"/>
      <c r="I115" s="373"/>
      <c r="J115" s="386"/>
      <c r="K115" s="385"/>
      <c r="L115" s="373"/>
      <c r="M115" s="373"/>
      <c r="N115" s="373"/>
      <c r="O115" s="373"/>
      <c r="P115" s="373"/>
      <c r="Q115" s="373"/>
      <c r="R115" s="386"/>
      <c r="S115" s="385"/>
      <c r="T115" s="373"/>
      <c r="U115" s="373"/>
      <c r="V115" s="373"/>
      <c r="W115" s="373"/>
      <c r="X115" s="373"/>
      <c r="Y115" s="373"/>
      <c r="Z115" s="386"/>
      <c r="AA115" s="536"/>
      <c r="AB115" s="534"/>
      <c r="AC115" s="534"/>
      <c r="AD115" s="534"/>
      <c r="AE115" s="534"/>
      <c r="AF115" s="534"/>
      <c r="AG115" s="534"/>
      <c r="AH115" s="535"/>
      <c r="AI115" s="450"/>
      <c r="AJ115" s="452"/>
      <c r="AK115" s="452"/>
      <c r="AL115" s="452"/>
      <c r="AM115" s="454"/>
      <c r="AN115" s="454"/>
      <c r="AO115" s="454"/>
      <c r="AP115" s="456"/>
      <c r="AQ115" s="106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</row>
    <row r="116" spans="1:85" ht="18" customHeight="1" thickBot="1">
      <c r="A116" s="92"/>
      <c r="B116" s="92"/>
      <c r="C116" s="379" t="s">
        <v>11</v>
      </c>
      <c r="D116" s="373"/>
      <c r="E116" s="373"/>
      <c r="F116" s="373" t="str">
        <f>IF(C114="ここに","",VLOOKUP(C114,'登録ナンバー'!$F$4:$H$616,3,0))</f>
        <v>うさぎとかめの集い</v>
      </c>
      <c r="G116" s="373"/>
      <c r="H116" s="373"/>
      <c r="I116" s="373"/>
      <c r="J116" s="386"/>
      <c r="K116" s="385"/>
      <c r="L116" s="373"/>
      <c r="M116" s="373"/>
      <c r="N116" s="373"/>
      <c r="O116" s="381"/>
      <c r="P116" s="381"/>
      <c r="Q116" s="381"/>
      <c r="R116" s="394"/>
      <c r="S116" s="385"/>
      <c r="T116" s="373"/>
      <c r="U116" s="373"/>
      <c r="V116" s="373"/>
      <c r="W116" s="373"/>
      <c r="X116" s="373"/>
      <c r="Y116" s="373"/>
      <c r="Z116" s="386"/>
      <c r="AA116" s="536"/>
      <c r="AB116" s="534"/>
      <c r="AC116" s="534"/>
      <c r="AD116" s="534"/>
      <c r="AE116" s="534"/>
      <c r="AF116" s="534"/>
      <c r="AG116" s="534"/>
      <c r="AH116" s="535"/>
      <c r="AI116" s="457">
        <f>IF(OR(COUNTIF(AJ106:AL116,2)=3,COUNTIF(AJ106:AL116,1)=3),(S117+K117)/(K117+W114+O114+S117),"")</f>
      </c>
      <c r="AJ116" s="538"/>
      <c r="AK116" s="538"/>
      <c r="AL116" s="538"/>
      <c r="AM116" s="459">
        <f>IF(AI116&lt;&gt;"",RANK(AI116,AI108:AI116),RANK(AJ114,AJ106:AL116))</f>
        <v>3</v>
      </c>
      <c r="AN116" s="459"/>
      <c r="AO116" s="459"/>
      <c r="AP116" s="461"/>
      <c r="AQ116" s="108"/>
      <c r="AR116" s="93"/>
      <c r="BY116" s="117"/>
      <c r="BZ116" s="117"/>
      <c r="CA116" s="117"/>
      <c r="CB116" s="117"/>
      <c r="CC116" s="117"/>
      <c r="CD116" s="117"/>
      <c r="CE116" s="117"/>
      <c r="CF116" s="117"/>
      <c r="CG116" s="117"/>
    </row>
    <row r="117" spans="2:90" ht="4.5" customHeight="1" hidden="1">
      <c r="B117" s="92"/>
      <c r="C117" s="380"/>
      <c r="D117" s="381"/>
      <c r="E117" s="381"/>
      <c r="F117" s="89"/>
      <c r="G117" s="89"/>
      <c r="H117" s="89"/>
      <c r="I117" s="89"/>
      <c r="J117" s="89"/>
      <c r="K117" s="101">
        <f>IF(K114="⑦","7",IF(K114="⑥","6",K114))</f>
        <v>1</v>
      </c>
      <c r="R117" s="105"/>
      <c r="S117" s="101">
        <f>IF(S114="⑦","7",IF(S114="⑥","6",S114))</f>
        <v>1</v>
      </c>
      <c r="AA117" s="536"/>
      <c r="AB117" s="534"/>
      <c r="AC117" s="534"/>
      <c r="AD117" s="534"/>
      <c r="AE117" s="534"/>
      <c r="AF117" s="534"/>
      <c r="AG117" s="534"/>
      <c r="AH117" s="535"/>
      <c r="AI117" s="457"/>
      <c r="AJ117" s="538"/>
      <c r="AK117" s="538"/>
      <c r="AL117" s="538"/>
      <c r="AM117" s="459"/>
      <c r="AN117" s="459"/>
      <c r="AO117" s="459"/>
      <c r="AP117" s="461"/>
      <c r="AQ117" s="108"/>
      <c r="AR117" s="93"/>
      <c r="BY117" s="117"/>
      <c r="BZ117" s="118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</row>
    <row r="118" spans="3:90" s="90" customFormat="1" ht="7.5" customHeight="1"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115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89"/>
      <c r="BY118" s="117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</row>
    <row r="119" spans="4:55" s="47" customFormat="1" ht="32.25" customHeight="1">
      <c r="D119" s="142" t="s">
        <v>12</v>
      </c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</row>
    <row r="120" s="47" customFormat="1" ht="13.5"/>
    <row r="121" spans="3:90" s="90" customFormat="1" ht="7.5" customHeight="1">
      <c r="C121" s="89"/>
      <c r="D121" s="89"/>
      <c r="E121" s="89"/>
      <c r="F121" s="89"/>
      <c r="G121" s="89"/>
      <c r="H121" s="89"/>
      <c r="I121" s="89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89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</row>
    <row r="122" spans="3:94" s="90" customFormat="1" ht="7.5" customHeight="1">
      <c r="C122" s="89"/>
      <c r="D122" s="89"/>
      <c r="E122" s="89"/>
      <c r="F122" s="89"/>
      <c r="G122" s="89"/>
      <c r="H122" s="89"/>
      <c r="I122" s="89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91"/>
      <c r="AE122" s="91"/>
      <c r="AF122" s="91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</row>
    <row r="123" spans="3:95" s="90" customFormat="1" ht="7.5" customHeight="1">
      <c r="C123" s="89"/>
      <c r="D123" s="89"/>
      <c r="E123" s="89"/>
      <c r="F123" s="89"/>
      <c r="G123" s="89"/>
      <c r="H123" s="89"/>
      <c r="I123" s="89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91"/>
      <c r="AE123" s="91"/>
      <c r="AF123" s="91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118"/>
      <c r="BZ123" s="91"/>
      <c r="CA123" s="91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/>
      <c r="CP123" s="118"/>
      <c r="CQ123" s="118"/>
    </row>
    <row r="124" spans="44:112" s="90" customFormat="1" ht="7.5" customHeight="1"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118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</row>
    <row r="125" spans="44:126" s="90" customFormat="1" ht="7.5" customHeight="1"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</row>
    <row r="126" spans="44:135" s="90" customFormat="1" ht="7.5" customHeight="1"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1"/>
      <c r="DG126" s="91"/>
      <c r="DH126" s="91"/>
      <c r="DI126" s="91"/>
      <c r="DJ126" s="91"/>
      <c r="DK126" s="91"/>
      <c r="DL126" s="91"/>
      <c r="DM126" s="91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</row>
    <row r="127" spans="44:127" s="90" customFormat="1" ht="7.5" customHeight="1"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</row>
    <row r="128" spans="44:113" s="90" customFormat="1" ht="7.5" customHeight="1"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117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</row>
    <row r="129" spans="44:113" s="90" customFormat="1" ht="7.5" customHeight="1"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117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</row>
    <row r="130" spans="44:112" s="90" customFormat="1" ht="7.5" customHeight="1"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117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</row>
    <row r="131" spans="44:113" s="90" customFormat="1" ht="7.5" customHeight="1"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117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</row>
    <row r="134" ht="7.5" customHeight="1">
      <c r="DJ134" s="89"/>
    </row>
    <row r="137" spans="5:24" ht="7.5" customHeight="1"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</row>
    <row r="144" ht="7.5" customHeight="1">
      <c r="BX144" s="117"/>
    </row>
    <row r="145" ht="7.5" customHeight="1">
      <c r="BX145" s="117"/>
    </row>
    <row r="146" ht="7.5" customHeight="1">
      <c r="BX146" s="117"/>
    </row>
    <row r="147" ht="7.5" customHeight="1">
      <c r="BX147" s="117"/>
    </row>
    <row r="148" ht="7.5" customHeight="1">
      <c r="BX148" s="117"/>
    </row>
    <row r="149" ht="7.5" customHeight="1">
      <c r="BX149" s="117"/>
    </row>
    <row r="150" spans="76:78" ht="7.5" customHeight="1">
      <c r="BX150" s="117"/>
      <c r="BZ150" s="89"/>
    </row>
    <row r="151" spans="30:111" ht="7.5" customHeight="1"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BX151" s="117"/>
      <c r="CY151" s="89"/>
      <c r="CZ151" s="115"/>
      <c r="DA151" s="115"/>
      <c r="DB151" s="115"/>
      <c r="DC151" s="115"/>
      <c r="DD151" s="115"/>
      <c r="DE151" s="115"/>
      <c r="DF151" s="115"/>
      <c r="DG151" s="115"/>
    </row>
    <row r="152" spans="30:77" ht="7.5" customHeight="1"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BX152" s="117"/>
      <c r="BY152" s="89"/>
    </row>
    <row r="153" ht="7.5" customHeight="1">
      <c r="BX153" s="117"/>
    </row>
    <row r="154" spans="31:84" s="90" customFormat="1" ht="7.5" customHeight="1">
      <c r="AE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117"/>
      <c r="BY154" s="91"/>
      <c r="BZ154" s="91"/>
      <c r="CA154" s="91"/>
      <c r="CB154" s="91"/>
      <c r="CC154" s="91"/>
      <c r="CD154" s="91"/>
      <c r="CE154" s="91"/>
      <c r="CF154" s="91"/>
    </row>
    <row r="155" spans="44:120" s="90" customFormat="1" ht="7.5" customHeight="1"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117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</row>
    <row r="156" spans="44:129" s="90" customFormat="1" ht="7.5" customHeight="1"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117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</row>
    <row r="157" spans="44:121" s="90" customFormat="1" ht="7.5" customHeight="1"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117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</row>
    <row r="158" spans="44:107" s="90" customFormat="1" ht="7.5" customHeight="1"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117"/>
      <c r="BY158" s="91"/>
      <c r="BZ158" s="91"/>
      <c r="CA158" s="91"/>
      <c r="CB158" s="91"/>
      <c r="CC158" s="91"/>
      <c r="CD158" s="91"/>
      <c r="CE158" s="91"/>
      <c r="CF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</row>
    <row r="159" spans="44:107" s="90" customFormat="1" ht="7.5" customHeight="1"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117"/>
      <c r="BY159" s="91"/>
      <c r="BZ159" s="91"/>
      <c r="CA159" s="91"/>
      <c r="CB159" s="91"/>
      <c r="CC159" s="91"/>
      <c r="CD159" s="91"/>
      <c r="CE159" s="91"/>
      <c r="CF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</row>
    <row r="160" spans="44:107" s="90" customFormat="1" ht="7.5" customHeight="1"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118"/>
      <c r="BY160" s="91"/>
      <c r="BZ160" s="91"/>
      <c r="CA160" s="91"/>
      <c r="CB160" s="91"/>
      <c r="CC160" s="91"/>
      <c r="CD160" s="91"/>
      <c r="CE160" s="91"/>
      <c r="CF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</row>
    <row r="161" spans="44:107" s="90" customFormat="1" ht="7.5" customHeight="1"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118"/>
      <c r="BY161" s="91"/>
      <c r="BZ161" s="91"/>
      <c r="CA161" s="91"/>
      <c r="CB161" s="91"/>
      <c r="CC161" s="91"/>
      <c r="CD161" s="91"/>
      <c r="CE161" s="91"/>
      <c r="CF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</row>
    <row r="162" spans="76:107" ht="7.5" customHeight="1">
      <c r="BX162" s="118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</row>
    <row r="163" ht="7.5" customHeight="1">
      <c r="BX163" s="118"/>
    </row>
    <row r="164" ht="7.5" customHeight="1">
      <c r="CY164" s="89"/>
    </row>
    <row r="168" spans="75:79" ht="7.5" customHeight="1">
      <c r="BW168" s="89"/>
      <c r="BX168" s="89"/>
      <c r="BZ168" s="90"/>
      <c r="CA168" s="90"/>
    </row>
    <row r="169" spans="44:90" s="90" customFormat="1" ht="7.5" customHeight="1"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89"/>
      <c r="BX169" s="89"/>
      <c r="BY169" s="89"/>
      <c r="BZ169" s="89"/>
      <c r="CA169" s="89"/>
      <c r="CB169" s="89"/>
      <c r="CE169" s="91"/>
      <c r="CF169" s="91"/>
      <c r="CG169" s="91"/>
      <c r="CH169" s="91"/>
      <c r="CI169" s="91"/>
      <c r="CJ169" s="91"/>
      <c r="CK169" s="91"/>
      <c r="CL169" s="91"/>
    </row>
    <row r="170" spans="44:103" s="90" customFormat="1" ht="7.5" customHeight="1"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</row>
    <row r="171" spans="44:112" s="90" customFormat="1" ht="7.5" customHeight="1"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</row>
    <row r="172" spans="44:117" s="90" customFormat="1" ht="7.5" customHeight="1"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89"/>
      <c r="BX172" s="89"/>
      <c r="BY172" s="89"/>
      <c r="BZ172" s="89"/>
      <c r="CA172" s="89"/>
      <c r="CB172" s="89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</row>
    <row r="173" spans="44:104" s="90" customFormat="1" ht="7.5" customHeight="1"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89"/>
      <c r="BX173" s="89"/>
      <c r="BY173" s="89"/>
      <c r="BZ173" s="89"/>
      <c r="CA173" s="89"/>
      <c r="CB173" s="89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89"/>
    </row>
    <row r="174" spans="44:104" s="90" customFormat="1" ht="7.5" customHeight="1"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89"/>
      <c r="BX174" s="89"/>
      <c r="BY174" s="89"/>
      <c r="BZ174" s="89"/>
      <c r="CA174" s="89"/>
      <c r="CB174" s="89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89"/>
    </row>
    <row r="175" spans="44:104" s="90" customFormat="1" ht="7.5" customHeight="1"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89"/>
      <c r="BX175" s="89"/>
      <c r="BY175" s="89"/>
      <c r="BZ175" s="89"/>
      <c r="CA175" s="89"/>
      <c r="CB175" s="89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</row>
    <row r="176" spans="44:104" s="90" customFormat="1" ht="7.5" customHeight="1"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89"/>
      <c r="BX176" s="89"/>
      <c r="BY176" s="89"/>
      <c r="BZ176" s="89"/>
      <c r="CA176" s="89"/>
      <c r="CB176" s="89"/>
      <c r="CE176" s="117"/>
      <c r="CF176" s="117"/>
      <c r="CG176" s="117"/>
      <c r="CH176" s="117"/>
      <c r="CI176" s="117"/>
      <c r="CJ176" s="117"/>
      <c r="CK176" s="117"/>
      <c r="CL176" s="117"/>
      <c r="CM176" s="117"/>
      <c r="CN176" s="117"/>
      <c r="CO176" s="117"/>
      <c r="CP176" s="117"/>
      <c r="CQ176" s="117"/>
      <c r="CR176" s="117"/>
      <c r="CS176" s="117"/>
      <c r="CT176" s="117"/>
      <c r="CU176" s="117"/>
      <c r="CV176" s="117"/>
      <c r="CW176" s="117"/>
      <c r="CX176" s="117"/>
      <c r="CY176" s="117"/>
      <c r="CZ176" s="91"/>
    </row>
    <row r="177" spans="75:104" ht="7.5" customHeight="1">
      <c r="BW177" s="89"/>
      <c r="BX177" s="89"/>
      <c r="BY177" s="89"/>
      <c r="BZ177" s="89"/>
      <c r="CA177" s="89"/>
      <c r="CB177" s="89"/>
      <c r="CE177" s="117"/>
      <c r="CF177" s="117"/>
      <c r="CG177" s="117"/>
      <c r="CH177" s="117"/>
      <c r="CI177" s="117"/>
      <c r="CJ177" s="117"/>
      <c r="CK177" s="117"/>
      <c r="CL177" s="117"/>
      <c r="CM177" s="117"/>
      <c r="CN177" s="117"/>
      <c r="CO177" s="117"/>
      <c r="CP177" s="117"/>
      <c r="CQ177" s="117"/>
      <c r="CR177" s="117"/>
      <c r="CS177" s="117"/>
      <c r="CT177" s="117"/>
      <c r="CU177" s="117"/>
      <c r="CV177" s="117"/>
      <c r="CW177" s="117"/>
      <c r="CX177" s="117"/>
      <c r="CY177" s="117"/>
      <c r="CZ177" s="89"/>
    </row>
    <row r="178" spans="75:104" ht="7.5" customHeight="1">
      <c r="BW178" s="89"/>
      <c r="BX178" s="89"/>
      <c r="BY178" s="89"/>
      <c r="BZ178" s="89"/>
      <c r="CA178" s="89"/>
      <c r="CB178" s="89"/>
      <c r="CZ178" s="89"/>
    </row>
    <row r="179" spans="75:104" ht="7.5" customHeight="1">
      <c r="BW179" s="89"/>
      <c r="BX179" s="89"/>
      <c r="BY179" s="89"/>
      <c r="BZ179" s="89"/>
      <c r="CA179" s="89"/>
      <c r="CB179" s="89"/>
      <c r="CZ179" s="89"/>
    </row>
    <row r="180" spans="75:80" ht="7.5" customHeight="1">
      <c r="BW180" s="89"/>
      <c r="BX180" s="89"/>
      <c r="BY180" s="89"/>
      <c r="BZ180" s="89"/>
      <c r="CA180" s="89"/>
      <c r="CB180" s="89"/>
    </row>
    <row r="181" spans="75:77" ht="7.5" customHeight="1">
      <c r="BW181" s="89"/>
      <c r="BX181" s="89"/>
      <c r="BY181" s="89"/>
    </row>
    <row r="182" ht="7.5" customHeight="1">
      <c r="BY182" s="89"/>
    </row>
    <row r="183" spans="3:43" ht="7.5" customHeight="1"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</row>
    <row r="184" spans="3:43" ht="7.5" customHeight="1"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</row>
  </sheetData>
  <sheetProtection/>
  <mergeCells count="591">
    <mergeCell ref="C5:AP6"/>
    <mergeCell ref="C100:AP101"/>
    <mergeCell ref="AS5:CF6"/>
    <mergeCell ref="AS24:CF25"/>
    <mergeCell ref="AT68:CF69"/>
    <mergeCell ref="BC87:BW88"/>
    <mergeCell ref="BX97:CB100"/>
    <mergeCell ref="AW101:BB104"/>
    <mergeCell ref="BE101:BI102"/>
    <mergeCell ref="BQ101:BT102"/>
    <mergeCell ref="AM114:AP115"/>
    <mergeCell ref="C116:E117"/>
    <mergeCell ref="F116:J116"/>
    <mergeCell ref="AI116:AI117"/>
    <mergeCell ref="AJ116:AL117"/>
    <mergeCell ref="AM116:AP117"/>
    <mergeCell ref="S114:U116"/>
    <mergeCell ref="V114:V116"/>
    <mergeCell ref="W114:Z116"/>
    <mergeCell ref="AA114:AH117"/>
    <mergeCell ref="AI114:AI115"/>
    <mergeCell ref="AJ114:AL115"/>
    <mergeCell ref="B114:B115"/>
    <mergeCell ref="C114:E115"/>
    <mergeCell ref="F114:J115"/>
    <mergeCell ref="K114:M116"/>
    <mergeCell ref="N114:N116"/>
    <mergeCell ref="O114:R116"/>
    <mergeCell ref="AM110:AP111"/>
    <mergeCell ref="C112:E113"/>
    <mergeCell ref="F112:J112"/>
    <mergeCell ref="AI112:AI113"/>
    <mergeCell ref="AJ112:AL113"/>
    <mergeCell ref="AM112:AP113"/>
    <mergeCell ref="S110:Z113"/>
    <mergeCell ref="AA110:AC112"/>
    <mergeCell ref="AD110:AD112"/>
    <mergeCell ref="AE110:AH112"/>
    <mergeCell ref="AI110:AI111"/>
    <mergeCell ref="AJ110:AL111"/>
    <mergeCell ref="B110:B111"/>
    <mergeCell ref="C110:E111"/>
    <mergeCell ref="F110:J111"/>
    <mergeCell ref="K110:M112"/>
    <mergeCell ref="N110:N112"/>
    <mergeCell ref="O110:R112"/>
    <mergeCell ref="AD106:AD108"/>
    <mergeCell ref="AE106:AH108"/>
    <mergeCell ref="AI106:AI107"/>
    <mergeCell ref="AJ106:AL107"/>
    <mergeCell ref="AM106:AP107"/>
    <mergeCell ref="C108:E109"/>
    <mergeCell ref="F108:J108"/>
    <mergeCell ref="AI108:AI109"/>
    <mergeCell ref="AJ108:AL109"/>
    <mergeCell ref="AM108:AP109"/>
    <mergeCell ref="B106:B107"/>
    <mergeCell ref="C106:E107"/>
    <mergeCell ref="F106:J107"/>
    <mergeCell ref="K106:R109"/>
    <mergeCell ref="S106:U108"/>
    <mergeCell ref="V106:V108"/>
    <mergeCell ref="AK102:AP103"/>
    <mergeCell ref="BX102:CB105"/>
    <mergeCell ref="K104:R105"/>
    <mergeCell ref="S104:Z105"/>
    <mergeCell ref="AA104:AH105"/>
    <mergeCell ref="AI104:AJ105"/>
    <mergeCell ref="AK104:AP105"/>
    <mergeCell ref="BE105:BN106"/>
    <mergeCell ref="W106:Z108"/>
    <mergeCell ref="AA106:AC108"/>
    <mergeCell ref="BI97:BL98"/>
    <mergeCell ref="BM97:BP98"/>
    <mergeCell ref="V95:V97"/>
    <mergeCell ref="C102:J105"/>
    <mergeCell ref="K102:R103"/>
    <mergeCell ref="S102:Z103"/>
    <mergeCell ref="AA102:AH103"/>
    <mergeCell ref="AI102:AI103"/>
    <mergeCell ref="BG96:BH97"/>
    <mergeCell ref="W95:Z97"/>
    <mergeCell ref="C97:E98"/>
    <mergeCell ref="F97:J97"/>
    <mergeCell ref="AI97:AI98"/>
    <mergeCell ref="AJ97:AL98"/>
    <mergeCell ref="AM97:AP98"/>
    <mergeCell ref="AW97:BB100"/>
    <mergeCell ref="AA95:AH98"/>
    <mergeCell ref="AI95:AI96"/>
    <mergeCell ref="AJ95:AL96"/>
    <mergeCell ref="BQ93:BT94"/>
    <mergeCell ref="BJ94:BO95"/>
    <mergeCell ref="BX94:CB96"/>
    <mergeCell ref="B95:B96"/>
    <mergeCell ref="C95:E96"/>
    <mergeCell ref="F95:J96"/>
    <mergeCell ref="K95:M97"/>
    <mergeCell ref="N95:N97"/>
    <mergeCell ref="O95:R97"/>
    <mergeCell ref="BQ96:BR97"/>
    <mergeCell ref="BJ91:BO92"/>
    <mergeCell ref="C93:E94"/>
    <mergeCell ref="F93:J93"/>
    <mergeCell ref="AI93:AI94"/>
    <mergeCell ref="AJ93:AL94"/>
    <mergeCell ref="AM93:AP94"/>
    <mergeCell ref="AW93:BB95"/>
    <mergeCell ref="AM95:AP96"/>
    <mergeCell ref="O91:R93"/>
    <mergeCell ref="S91:Z94"/>
    <mergeCell ref="AA91:AC93"/>
    <mergeCell ref="S95:U97"/>
    <mergeCell ref="AJ91:AL92"/>
    <mergeCell ref="AM91:AP92"/>
    <mergeCell ref="AI89:AI90"/>
    <mergeCell ref="AJ89:AL90"/>
    <mergeCell ref="AM89:AP90"/>
    <mergeCell ref="BE93:BH94"/>
    <mergeCell ref="BX89:CB92"/>
    <mergeCell ref="B91:B92"/>
    <mergeCell ref="C91:E92"/>
    <mergeCell ref="F91:J92"/>
    <mergeCell ref="K91:M93"/>
    <mergeCell ref="N91:N93"/>
    <mergeCell ref="AW89:BB92"/>
    <mergeCell ref="AE91:AH93"/>
    <mergeCell ref="AI91:AI92"/>
    <mergeCell ref="W87:Z89"/>
    <mergeCell ref="AA87:AC89"/>
    <mergeCell ref="AD87:AD89"/>
    <mergeCell ref="AE87:AH89"/>
    <mergeCell ref="AI87:AI88"/>
    <mergeCell ref="AJ87:AL88"/>
    <mergeCell ref="AD91:AD93"/>
    <mergeCell ref="B87:B88"/>
    <mergeCell ref="C87:E88"/>
    <mergeCell ref="F87:J88"/>
    <mergeCell ref="K87:R90"/>
    <mergeCell ref="S87:U89"/>
    <mergeCell ref="V87:V89"/>
    <mergeCell ref="C89:E90"/>
    <mergeCell ref="F89:J89"/>
    <mergeCell ref="BE83:BI84"/>
    <mergeCell ref="BQ83:BT84"/>
    <mergeCell ref="AW84:BB87"/>
    <mergeCell ref="BX84:CB87"/>
    <mergeCell ref="K85:R86"/>
    <mergeCell ref="S85:Z86"/>
    <mergeCell ref="AA85:AH86"/>
    <mergeCell ref="AI85:AJ86"/>
    <mergeCell ref="AK85:AP86"/>
    <mergeCell ref="AM87:AP88"/>
    <mergeCell ref="BQ78:BR79"/>
    <mergeCell ref="BX79:CB82"/>
    <mergeCell ref="AW80:BB83"/>
    <mergeCell ref="C81:AP82"/>
    <mergeCell ref="C83:J86"/>
    <mergeCell ref="K83:R84"/>
    <mergeCell ref="S83:Z84"/>
    <mergeCell ref="AA83:AH84"/>
    <mergeCell ref="AI83:AI84"/>
    <mergeCell ref="AK83:AP84"/>
    <mergeCell ref="V76:V78"/>
    <mergeCell ref="W76:Z78"/>
    <mergeCell ref="AW76:BB78"/>
    <mergeCell ref="BJ76:BO77"/>
    <mergeCell ref="BX76:CB78"/>
    <mergeCell ref="C78:E79"/>
    <mergeCell ref="F78:J78"/>
    <mergeCell ref="AI78:AI79"/>
    <mergeCell ref="AJ78:AL79"/>
    <mergeCell ref="AM78:AP79"/>
    <mergeCell ref="B76:B77"/>
    <mergeCell ref="C76:E77"/>
    <mergeCell ref="F76:J77"/>
    <mergeCell ref="K76:M78"/>
    <mergeCell ref="N76:N78"/>
    <mergeCell ref="O76:R78"/>
    <mergeCell ref="C74:E75"/>
    <mergeCell ref="F74:J74"/>
    <mergeCell ref="AI74:AI75"/>
    <mergeCell ref="AJ74:AL75"/>
    <mergeCell ref="AM74:AP75"/>
    <mergeCell ref="AA76:AH79"/>
    <mergeCell ref="AI76:AI77"/>
    <mergeCell ref="AJ76:AL77"/>
    <mergeCell ref="AM76:AP77"/>
    <mergeCell ref="S76:U78"/>
    <mergeCell ref="AE72:AH74"/>
    <mergeCell ref="AI72:AI73"/>
    <mergeCell ref="AJ72:AL73"/>
    <mergeCell ref="AM72:AP73"/>
    <mergeCell ref="AW72:BB74"/>
    <mergeCell ref="BJ73:BO74"/>
    <mergeCell ref="BX70:CB73"/>
    <mergeCell ref="B72:B73"/>
    <mergeCell ref="C72:E73"/>
    <mergeCell ref="F72:J73"/>
    <mergeCell ref="K72:M74"/>
    <mergeCell ref="N72:N74"/>
    <mergeCell ref="O72:R74"/>
    <mergeCell ref="S72:Z75"/>
    <mergeCell ref="AA72:AC74"/>
    <mergeCell ref="AD72:AD74"/>
    <mergeCell ref="AM68:AP69"/>
    <mergeCell ref="C70:E71"/>
    <mergeCell ref="F70:J70"/>
    <mergeCell ref="AI70:AI71"/>
    <mergeCell ref="AJ70:AL71"/>
    <mergeCell ref="AM70:AP71"/>
    <mergeCell ref="W68:Z70"/>
    <mergeCell ref="AA68:AC70"/>
    <mergeCell ref="AD68:AD70"/>
    <mergeCell ref="AE68:AH70"/>
    <mergeCell ref="AI68:AI69"/>
    <mergeCell ref="AJ68:AL69"/>
    <mergeCell ref="B68:B69"/>
    <mergeCell ref="C68:E69"/>
    <mergeCell ref="F68:J69"/>
    <mergeCell ref="K68:R71"/>
    <mergeCell ref="S68:U70"/>
    <mergeCell ref="V68:V70"/>
    <mergeCell ref="BA64:BG65"/>
    <mergeCell ref="BI65:BJ66"/>
    <mergeCell ref="BM64:BO65"/>
    <mergeCell ref="K66:R67"/>
    <mergeCell ref="S66:Z67"/>
    <mergeCell ref="AA66:AH67"/>
    <mergeCell ref="AI66:AJ67"/>
    <mergeCell ref="AK66:AP67"/>
    <mergeCell ref="BA66:BG67"/>
    <mergeCell ref="AW59:BB62"/>
    <mergeCell ref="BX59:CB62"/>
    <mergeCell ref="C62:AP63"/>
    <mergeCell ref="BE62:BN63"/>
    <mergeCell ref="C64:J67"/>
    <mergeCell ref="K64:R65"/>
    <mergeCell ref="S64:Z65"/>
    <mergeCell ref="AA64:AH65"/>
    <mergeCell ref="AI64:AI65"/>
    <mergeCell ref="AK64:AP65"/>
    <mergeCell ref="AA57:AH60"/>
    <mergeCell ref="AI57:AI58"/>
    <mergeCell ref="AJ57:AL58"/>
    <mergeCell ref="AM57:AP58"/>
    <mergeCell ref="AI59:AI60"/>
    <mergeCell ref="AJ59:AL60"/>
    <mergeCell ref="AM59:AP60"/>
    <mergeCell ref="V57:V59"/>
    <mergeCell ref="W57:Z59"/>
    <mergeCell ref="B57:B58"/>
    <mergeCell ref="C57:E58"/>
    <mergeCell ref="F57:J58"/>
    <mergeCell ref="K57:M59"/>
    <mergeCell ref="N57:N59"/>
    <mergeCell ref="O57:R59"/>
    <mergeCell ref="C59:E60"/>
    <mergeCell ref="F59:J59"/>
    <mergeCell ref="BI54:BL55"/>
    <mergeCell ref="BM54:BP55"/>
    <mergeCell ref="BX54:CB57"/>
    <mergeCell ref="C55:E56"/>
    <mergeCell ref="F55:J55"/>
    <mergeCell ref="AI55:AI56"/>
    <mergeCell ref="AJ55:AL56"/>
    <mergeCell ref="AM55:AP56"/>
    <mergeCell ref="AW55:BB58"/>
    <mergeCell ref="S57:U59"/>
    <mergeCell ref="O53:R55"/>
    <mergeCell ref="S53:Z56"/>
    <mergeCell ref="AA53:AC55"/>
    <mergeCell ref="AD53:AD55"/>
    <mergeCell ref="AJ53:AL54"/>
    <mergeCell ref="AM53:AP54"/>
    <mergeCell ref="AW51:BB53"/>
    <mergeCell ref="BJ51:BO52"/>
    <mergeCell ref="AE53:AH55"/>
    <mergeCell ref="AI53:AI54"/>
    <mergeCell ref="BX51:CB53"/>
    <mergeCell ref="B53:B54"/>
    <mergeCell ref="C53:E54"/>
    <mergeCell ref="F53:J54"/>
    <mergeCell ref="K53:M55"/>
    <mergeCell ref="N53:N55"/>
    <mergeCell ref="AD49:AD51"/>
    <mergeCell ref="AE49:AH51"/>
    <mergeCell ref="AI49:AI50"/>
    <mergeCell ref="AJ49:AL50"/>
    <mergeCell ref="AM49:AP50"/>
    <mergeCell ref="C51:E52"/>
    <mergeCell ref="F51:J51"/>
    <mergeCell ref="AI51:AI52"/>
    <mergeCell ref="AJ51:AL52"/>
    <mergeCell ref="AM51:AP52"/>
    <mergeCell ref="B49:B50"/>
    <mergeCell ref="C49:E50"/>
    <mergeCell ref="F49:J50"/>
    <mergeCell ref="K49:R52"/>
    <mergeCell ref="S49:U51"/>
    <mergeCell ref="V49:V51"/>
    <mergeCell ref="BX46:CB49"/>
    <mergeCell ref="K47:R48"/>
    <mergeCell ref="S47:Z48"/>
    <mergeCell ref="AA47:AH48"/>
    <mergeCell ref="AI47:AJ48"/>
    <mergeCell ref="AK47:AP48"/>
    <mergeCell ref="AW47:BB49"/>
    <mergeCell ref="BJ48:BO49"/>
    <mergeCell ref="W49:Z51"/>
    <mergeCell ref="AA49:AC51"/>
    <mergeCell ref="BZ40:CB41"/>
    <mergeCell ref="CC40:CF41"/>
    <mergeCell ref="C43:AP44"/>
    <mergeCell ref="BA44:BT45"/>
    <mergeCell ref="C45:J48"/>
    <mergeCell ref="K45:R46"/>
    <mergeCell ref="S45:Z46"/>
    <mergeCell ref="AA45:AH46"/>
    <mergeCell ref="AI45:AI46"/>
    <mergeCell ref="AK45:AP46"/>
    <mergeCell ref="BQ38:BX41"/>
    <mergeCell ref="BY38:BY39"/>
    <mergeCell ref="BZ38:CB39"/>
    <mergeCell ref="CC38:CF39"/>
    <mergeCell ref="C40:E41"/>
    <mergeCell ref="F40:J40"/>
    <mergeCell ref="AI40:AI41"/>
    <mergeCell ref="AJ40:AL41"/>
    <mergeCell ref="AM40:AP41"/>
    <mergeCell ref="BY40:BY41"/>
    <mergeCell ref="BD38:BD40"/>
    <mergeCell ref="BE38:BH40"/>
    <mergeCell ref="BI38:BK40"/>
    <mergeCell ref="BL38:BL40"/>
    <mergeCell ref="AV40:AZ40"/>
    <mergeCell ref="BM38:BP40"/>
    <mergeCell ref="AM38:AP39"/>
    <mergeCell ref="AR38:AR39"/>
    <mergeCell ref="AS38:AU39"/>
    <mergeCell ref="AS40:AU41"/>
    <mergeCell ref="AV38:AZ39"/>
    <mergeCell ref="BA38:BC40"/>
    <mergeCell ref="S38:U40"/>
    <mergeCell ref="V38:V40"/>
    <mergeCell ref="W38:Z40"/>
    <mergeCell ref="AA38:AH41"/>
    <mergeCell ref="AI38:AI39"/>
    <mergeCell ref="AJ38:AL39"/>
    <mergeCell ref="B38:B39"/>
    <mergeCell ref="C38:E39"/>
    <mergeCell ref="F38:J39"/>
    <mergeCell ref="K38:M40"/>
    <mergeCell ref="N38:N40"/>
    <mergeCell ref="O38:R40"/>
    <mergeCell ref="C36:E37"/>
    <mergeCell ref="F36:J36"/>
    <mergeCell ref="AI36:AI37"/>
    <mergeCell ref="AJ36:AL37"/>
    <mergeCell ref="AM36:AP37"/>
    <mergeCell ref="AS36:AU37"/>
    <mergeCell ref="AD34:AD36"/>
    <mergeCell ref="AE34:AH36"/>
    <mergeCell ref="AI34:AI35"/>
    <mergeCell ref="AJ34:AL35"/>
    <mergeCell ref="BQ34:BS36"/>
    <mergeCell ref="BT34:BT36"/>
    <mergeCell ref="BU34:BX36"/>
    <mergeCell ref="BY34:BY35"/>
    <mergeCell ref="BZ34:CB35"/>
    <mergeCell ref="CC34:CF35"/>
    <mergeCell ref="BY36:BY37"/>
    <mergeCell ref="BZ36:CB37"/>
    <mergeCell ref="CC36:CF37"/>
    <mergeCell ref="AS34:AU35"/>
    <mergeCell ref="AV34:AZ35"/>
    <mergeCell ref="BA34:BC36"/>
    <mergeCell ref="BD34:BD36"/>
    <mergeCell ref="BE34:BH36"/>
    <mergeCell ref="BI34:BP37"/>
    <mergeCell ref="AV36:AZ36"/>
    <mergeCell ref="AM34:AP35"/>
    <mergeCell ref="AR34:AR35"/>
    <mergeCell ref="BZ32:CB33"/>
    <mergeCell ref="CC32:CF33"/>
    <mergeCell ref="B34:B35"/>
    <mergeCell ref="C34:E35"/>
    <mergeCell ref="F34:J35"/>
    <mergeCell ref="K34:M36"/>
    <mergeCell ref="N34:N36"/>
    <mergeCell ref="O34:R36"/>
    <mergeCell ref="S34:Z37"/>
    <mergeCell ref="AA34:AC36"/>
    <mergeCell ref="BU30:BX32"/>
    <mergeCell ref="BY30:BY31"/>
    <mergeCell ref="BZ30:CB31"/>
    <mergeCell ref="CC30:CF31"/>
    <mergeCell ref="AV32:AZ32"/>
    <mergeCell ref="BT30:BT32"/>
    <mergeCell ref="AM30:AP31"/>
    <mergeCell ref="AR30:AR31"/>
    <mergeCell ref="AI32:AI33"/>
    <mergeCell ref="AJ32:AL33"/>
    <mergeCell ref="AM32:AP33"/>
    <mergeCell ref="BY32:BY33"/>
    <mergeCell ref="BI30:BK32"/>
    <mergeCell ref="BL30:BL32"/>
    <mergeCell ref="BM30:BP32"/>
    <mergeCell ref="BQ30:BS32"/>
    <mergeCell ref="AS30:AU31"/>
    <mergeCell ref="AS32:AU33"/>
    <mergeCell ref="AV30:AZ31"/>
    <mergeCell ref="BA30:BH33"/>
    <mergeCell ref="W30:Z32"/>
    <mergeCell ref="AA30:AC32"/>
    <mergeCell ref="AD30:AD32"/>
    <mergeCell ref="AE30:AH32"/>
    <mergeCell ref="AI30:AI31"/>
    <mergeCell ref="AJ30:AL31"/>
    <mergeCell ref="B30:B31"/>
    <mergeCell ref="C30:E31"/>
    <mergeCell ref="F30:J31"/>
    <mergeCell ref="K30:R33"/>
    <mergeCell ref="S30:U32"/>
    <mergeCell ref="V30:V32"/>
    <mergeCell ref="C32:E33"/>
    <mergeCell ref="F32:J32"/>
    <mergeCell ref="AI28:AJ29"/>
    <mergeCell ref="AK28:AP29"/>
    <mergeCell ref="BA28:BH29"/>
    <mergeCell ref="BI28:BP29"/>
    <mergeCell ref="BQ28:BX29"/>
    <mergeCell ref="BY28:BZ29"/>
    <mergeCell ref="AS26:AZ29"/>
    <mergeCell ref="BA26:BH27"/>
    <mergeCell ref="BI26:BP27"/>
    <mergeCell ref="BQ26:BX27"/>
    <mergeCell ref="BY26:BY27"/>
    <mergeCell ref="CA26:CF27"/>
    <mergeCell ref="CA28:CF29"/>
    <mergeCell ref="C24:AP25"/>
    <mergeCell ref="C26:J29"/>
    <mergeCell ref="K26:R27"/>
    <mergeCell ref="S26:Z27"/>
    <mergeCell ref="AA26:AH27"/>
    <mergeCell ref="AI26:AI27"/>
    <mergeCell ref="AK26:AP27"/>
    <mergeCell ref="K28:R29"/>
    <mergeCell ref="S28:Z29"/>
    <mergeCell ref="AA28:AH29"/>
    <mergeCell ref="CC19:CF20"/>
    <mergeCell ref="C21:E22"/>
    <mergeCell ref="F21:J21"/>
    <mergeCell ref="AI21:AI22"/>
    <mergeCell ref="AJ21:AL22"/>
    <mergeCell ref="AM21:AP22"/>
    <mergeCell ref="AV19:AZ20"/>
    <mergeCell ref="BY21:BY22"/>
    <mergeCell ref="BZ21:CB22"/>
    <mergeCell ref="CC21:CF22"/>
    <mergeCell ref="BI19:BK21"/>
    <mergeCell ref="BL19:BL21"/>
    <mergeCell ref="AV21:AZ21"/>
    <mergeCell ref="BQ19:BX22"/>
    <mergeCell ref="BY19:BY20"/>
    <mergeCell ref="BZ19:CB20"/>
    <mergeCell ref="BM19:BP21"/>
    <mergeCell ref="AR19:AR20"/>
    <mergeCell ref="AS19:AU20"/>
    <mergeCell ref="AS21:AU22"/>
    <mergeCell ref="BA19:BC21"/>
    <mergeCell ref="BD19:BD21"/>
    <mergeCell ref="BE19:BH21"/>
    <mergeCell ref="V19:V21"/>
    <mergeCell ref="W19:Z21"/>
    <mergeCell ref="AA19:AH22"/>
    <mergeCell ref="AI19:AI20"/>
    <mergeCell ref="AJ19:AL20"/>
    <mergeCell ref="AM19:AP20"/>
    <mergeCell ref="BY17:BY18"/>
    <mergeCell ref="BZ17:CB18"/>
    <mergeCell ref="CC17:CF18"/>
    <mergeCell ref="B19:B20"/>
    <mergeCell ref="C19:E20"/>
    <mergeCell ref="F19:J20"/>
    <mergeCell ref="K19:M21"/>
    <mergeCell ref="N19:N21"/>
    <mergeCell ref="O19:R21"/>
    <mergeCell ref="S19:U21"/>
    <mergeCell ref="BT15:BT17"/>
    <mergeCell ref="BU15:BX17"/>
    <mergeCell ref="BY15:BY16"/>
    <mergeCell ref="BZ15:CB16"/>
    <mergeCell ref="CC15:CF16"/>
    <mergeCell ref="C17:E18"/>
    <mergeCell ref="F17:J17"/>
    <mergeCell ref="AI17:AI18"/>
    <mergeCell ref="AJ17:AL18"/>
    <mergeCell ref="AM17:AP18"/>
    <mergeCell ref="AV15:AZ16"/>
    <mergeCell ref="BA15:BC17"/>
    <mergeCell ref="BD15:BD17"/>
    <mergeCell ref="BE15:BH17"/>
    <mergeCell ref="BI15:BP18"/>
    <mergeCell ref="BQ15:BS17"/>
    <mergeCell ref="AV17:AZ17"/>
    <mergeCell ref="AE15:AH17"/>
    <mergeCell ref="AI15:AI16"/>
    <mergeCell ref="AJ15:AL16"/>
    <mergeCell ref="AM15:AP16"/>
    <mergeCell ref="AR15:AR16"/>
    <mergeCell ref="AS15:AU16"/>
    <mergeCell ref="AS17:AU18"/>
    <mergeCell ref="CC13:CF14"/>
    <mergeCell ref="B15:B16"/>
    <mergeCell ref="C15:E16"/>
    <mergeCell ref="F15:J16"/>
    <mergeCell ref="K15:M17"/>
    <mergeCell ref="N15:N17"/>
    <mergeCell ref="O15:R17"/>
    <mergeCell ref="S15:Z18"/>
    <mergeCell ref="AA15:AC17"/>
    <mergeCell ref="AD15:AD17"/>
    <mergeCell ref="CC11:CF12"/>
    <mergeCell ref="C13:E14"/>
    <mergeCell ref="F13:J13"/>
    <mergeCell ref="AI13:AI14"/>
    <mergeCell ref="AJ13:AL14"/>
    <mergeCell ref="AM13:AP14"/>
    <mergeCell ref="AS13:AU14"/>
    <mergeCell ref="AV13:AZ13"/>
    <mergeCell ref="BY13:BY14"/>
    <mergeCell ref="BZ13:CB14"/>
    <mergeCell ref="BM11:BP13"/>
    <mergeCell ref="BQ11:BS13"/>
    <mergeCell ref="BT11:BT13"/>
    <mergeCell ref="BU11:BX13"/>
    <mergeCell ref="BY11:BY12"/>
    <mergeCell ref="BZ11:CB12"/>
    <mergeCell ref="AR11:AR12"/>
    <mergeCell ref="AS11:AU12"/>
    <mergeCell ref="AV11:AZ12"/>
    <mergeCell ref="BA11:BH14"/>
    <mergeCell ref="BI11:BK13"/>
    <mergeCell ref="BL11:BL13"/>
    <mergeCell ref="AA11:AC13"/>
    <mergeCell ref="AD11:AD13"/>
    <mergeCell ref="AE11:AH13"/>
    <mergeCell ref="AI11:AI12"/>
    <mergeCell ref="AJ11:AL12"/>
    <mergeCell ref="AM11:AP12"/>
    <mergeCell ref="BQ9:BX10"/>
    <mergeCell ref="BY9:BZ10"/>
    <mergeCell ref="CA9:CF10"/>
    <mergeCell ref="B11:B12"/>
    <mergeCell ref="C11:E12"/>
    <mergeCell ref="F11:J12"/>
    <mergeCell ref="K11:R14"/>
    <mergeCell ref="S11:U13"/>
    <mergeCell ref="V11:V13"/>
    <mergeCell ref="W11:Z13"/>
    <mergeCell ref="BQ7:BX8"/>
    <mergeCell ref="BY7:BY8"/>
    <mergeCell ref="CA7:CF8"/>
    <mergeCell ref="K9:R10"/>
    <mergeCell ref="S9:Z10"/>
    <mergeCell ref="AA9:AH10"/>
    <mergeCell ref="AI9:AJ10"/>
    <mergeCell ref="AK9:AP10"/>
    <mergeCell ref="BA9:BH10"/>
    <mergeCell ref="BI9:BP10"/>
    <mergeCell ref="C2:CF4"/>
    <mergeCell ref="C7:J10"/>
    <mergeCell ref="K7:R8"/>
    <mergeCell ref="S7:Z8"/>
    <mergeCell ref="AA7:AH8"/>
    <mergeCell ref="AI7:AI8"/>
    <mergeCell ref="AK7:AP8"/>
    <mergeCell ref="AS7:AZ10"/>
    <mergeCell ref="BA7:BH8"/>
    <mergeCell ref="BI7:BP8"/>
    <mergeCell ref="BI79:BP82"/>
    <mergeCell ref="BK66:BR67"/>
    <mergeCell ref="BQ59:BT59"/>
    <mergeCell ref="BE59:BH59"/>
    <mergeCell ref="BE51:BH51"/>
    <mergeCell ref="BQ75:BT77"/>
    <mergeCell ref="BE75:BH77"/>
    <mergeCell ref="BQ51:BT51"/>
    <mergeCell ref="BG53:BH54"/>
    <mergeCell ref="BQ53:BR54"/>
  </mergeCells>
  <conditionalFormatting sqref="BL11 BT30 BA30:BI30 BQ30 AS40 BA31:BH33 S109:AH109 AD106 K106:S106 AA106 K107:R109 BI14:BX14 BT11 BA11:BI11 BQ11 BA12:BH14 AS13">
    <cfRule type="expression" priority="61" dxfId="112" stopIfTrue="1">
      <formula>$AL$15=2</formula>
    </cfRule>
    <cfRule type="expression" priority="62" dxfId="113" stopIfTrue="1">
      <formula>$AL$15=1</formula>
    </cfRule>
  </conditionalFormatting>
  <conditionalFormatting sqref="BA15 N110 S110:AA110 AD110 S111:Z113 K113:R113 BQ18:BX18 BD15 BI15:BQ15 BT15 BI16:BP18 BA18:BH18 BQ37:BX37 BD34 BI34:BQ34 BT34 BI35:BP37 BA37:BH37">
    <cfRule type="expression" priority="63" dxfId="112" stopIfTrue="1">
      <formula>$AL$19=2</formula>
    </cfRule>
    <cfRule type="expression" priority="64" dxfId="113" stopIfTrue="1">
      <formula>$AL$19=1</formula>
    </cfRule>
  </conditionalFormatting>
  <conditionalFormatting sqref="BA19 S114 V114 AA114:AH117 K117:Z117 BD19 BI19 BL19 BQ19:BX22 BA22:BP22 BD38 BI38 BL38 BQ38:BX41 BA41:BP41">
    <cfRule type="expression" priority="65" dxfId="112" stopIfTrue="1">
      <formula>$AL$23=2</formula>
    </cfRule>
    <cfRule type="expression" priority="66" dxfId="113" stopIfTrue="1">
      <formula>$AL$23=1</formula>
    </cfRule>
  </conditionalFormatting>
  <conditionalFormatting sqref="AQ23">
    <cfRule type="expression" priority="71" dxfId="114" stopIfTrue="1">
      <formula>$AD$22=2</formula>
    </cfRule>
    <cfRule type="expression" priority="72" dxfId="113" stopIfTrue="1">
      <formula>$AD$22=1</formula>
    </cfRule>
  </conditionalFormatting>
  <conditionalFormatting sqref="BL30">
    <cfRule type="expression" priority="53" dxfId="112" stopIfTrue="1">
      <formula>$AL$15=2</formula>
    </cfRule>
    <cfRule type="expression" priority="54" dxfId="113" stopIfTrue="1">
      <formula>$AL$15=1</formula>
    </cfRule>
  </conditionalFormatting>
  <conditionalFormatting sqref="BA34">
    <cfRule type="expression" priority="67" dxfId="112" stopIfTrue="1">
      <formula>$AL$19=2</formula>
    </cfRule>
    <cfRule type="expression" priority="68" dxfId="113" stopIfTrue="1">
      <formula>$AL$19=1</formula>
    </cfRule>
  </conditionalFormatting>
  <conditionalFormatting sqref="BA38">
    <cfRule type="expression" priority="69" dxfId="112" stopIfTrue="1">
      <formula>$AL$23=2</formula>
    </cfRule>
    <cfRule type="expression" priority="70" dxfId="113" stopIfTrue="1">
      <formula>$AL$23=1</formula>
    </cfRule>
  </conditionalFormatting>
  <conditionalFormatting sqref="AQ42">
    <cfRule type="expression" priority="73" dxfId="114" stopIfTrue="1">
      <formula>$AD$41=2</formula>
    </cfRule>
    <cfRule type="expression" priority="74" dxfId="113" stopIfTrue="1">
      <formula>$AD$41=1</formula>
    </cfRule>
  </conditionalFormatting>
  <conditionalFormatting sqref="V106">
    <cfRule type="expression" priority="55" dxfId="112" stopIfTrue="1">
      <formula>$AL$15=2</formula>
    </cfRule>
    <cfRule type="expression" priority="56" dxfId="113" stopIfTrue="1">
      <formula>$AL$15=1</formula>
    </cfRule>
  </conditionalFormatting>
  <conditionalFormatting sqref="K110">
    <cfRule type="expression" priority="57" dxfId="112" stopIfTrue="1">
      <formula>$AL$19=2</formula>
    </cfRule>
    <cfRule type="expression" priority="58" dxfId="113" stopIfTrue="1">
      <formula>$AL$19=1</formula>
    </cfRule>
  </conditionalFormatting>
  <conditionalFormatting sqref="K114">
    <cfRule type="expression" priority="59" dxfId="112" stopIfTrue="1">
      <formula>$AL$23=2</formula>
    </cfRule>
    <cfRule type="expression" priority="60" dxfId="113" stopIfTrue="1">
      <formula>$AL$23=1</formula>
    </cfRule>
  </conditionalFormatting>
  <conditionalFormatting sqref="BI33:BX33">
    <cfRule type="expression" priority="47" dxfId="112" stopIfTrue="1">
      <formula>$AL$15=2</formula>
    </cfRule>
    <cfRule type="expression" priority="48" dxfId="113" stopIfTrue="1">
      <formula>$AL$15=1</formula>
    </cfRule>
  </conditionalFormatting>
  <conditionalFormatting sqref="AA113:AH113">
    <cfRule type="expression" priority="49" dxfId="112" stopIfTrue="1">
      <formula>$AL$19=2</formula>
    </cfRule>
    <cfRule type="expression" priority="50" dxfId="113" stopIfTrue="1">
      <formula>$AL$19=1</formula>
    </cfRule>
  </conditionalFormatting>
  <conditionalFormatting sqref="N114">
    <cfRule type="expression" priority="51" dxfId="112" stopIfTrue="1">
      <formula>$AL$23=2</formula>
    </cfRule>
    <cfRule type="expression" priority="52" dxfId="113" stopIfTrue="1">
      <formula>$AL$23=1</formula>
    </cfRule>
  </conditionalFormatting>
  <conditionalFormatting sqref="C23:AP23">
    <cfRule type="expression" priority="43" dxfId="114" stopIfTrue="1">
      <formula>$AD$21=2</formula>
    </cfRule>
    <cfRule type="expression" priority="44" dxfId="113" stopIfTrue="1">
      <formula>$AD$21=1</formula>
    </cfRule>
  </conditionalFormatting>
  <conditionalFormatting sqref="C42:AP42">
    <cfRule type="expression" priority="45" dxfId="114" stopIfTrue="1">
      <formula>$AD$40=2</formula>
    </cfRule>
    <cfRule type="expression" priority="46" dxfId="113" stopIfTrue="1">
      <formula>$AD$40=1</formula>
    </cfRule>
  </conditionalFormatting>
  <conditionalFormatting sqref="V11 S14:AH14 F13 AD11 K11:S11 C13 AA11 C21 C17 K12:R14 C32 C40 C36 K30:R33 F51 C51 C59 C55 K49:R52 F70 C70 C78 C74 K68:R71 F89 C89 C97 C93 K87:R90 F32 S90:AH90 AD87 S87 AA87 S33:AH33 AD30 S30 AA30 S52:AH52 AD49 S49 AA49 S71:AH71 AD68 S68 AA68">
    <cfRule type="expression" priority="37" dxfId="112" stopIfTrue="1">
      <formula>$AL$14=2</formula>
    </cfRule>
    <cfRule type="expression" priority="38" dxfId="113" stopIfTrue="1">
      <formula>$AL$14=1</formula>
    </cfRule>
  </conditionalFormatting>
  <conditionalFormatting sqref="K15 AA18:AH18 N15 S15:AA15 AD15 S16:Z18 K18:R18 K34 N34 K37:R37 K53 N53 K56:R56 K72 N72 K75:R75 K91 N91 K94:R94 S34:AA34 AD34 S35:Z37 S53:AA53 AD53 S54:Z56 S72:AA72 AD72 S73:Z75 S91:AA91 AD91 S92:Z94">
    <cfRule type="expression" priority="39" dxfId="112" stopIfTrue="1">
      <formula>$AL$18=2</formula>
    </cfRule>
    <cfRule type="expression" priority="40" dxfId="113" stopIfTrue="1">
      <formula>$AL$18=1</formula>
    </cfRule>
  </conditionalFormatting>
  <conditionalFormatting sqref="K19 N19 S19 V19 AA19:AH22 K22:Z22 K38 N38 K57 N57 K76 N76 K95 N95 V38 AA38:AH41 K41:Z41 V57 AA57:AH60 K60:Z60 V76 AA76:AH79 K79:Z79 V95 AA95:AH98 K98:Z98">
    <cfRule type="expression" priority="41" dxfId="112" stopIfTrue="1">
      <formula>$AL$22=2</formula>
    </cfRule>
    <cfRule type="expression" priority="42" dxfId="113" stopIfTrue="1">
      <formula>$AL$22=1</formula>
    </cfRule>
  </conditionalFormatting>
  <conditionalFormatting sqref="V87">
    <cfRule type="expression" priority="13" dxfId="112" stopIfTrue="1">
      <formula>$AL$14=2</formula>
    </cfRule>
    <cfRule type="expression" priority="14" dxfId="113" stopIfTrue="1">
      <formula>$AL$14=1</formula>
    </cfRule>
  </conditionalFormatting>
  <conditionalFormatting sqref="V30">
    <cfRule type="expression" priority="31" dxfId="112" stopIfTrue="1">
      <formula>$AL$14=2</formula>
    </cfRule>
    <cfRule type="expression" priority="32" dxfId="113" stopIfTrue="1">
      <formula>$AL$14=1</formula>
    </cfRule>
  </conditionalFormatting>
  <conditionalFormatting sqref="AA37:AH37">
    <cfRule type="expression" priority="33" dxfId="112" stopIfTrue="1">
      <formula>$AL$18=2</formula>
    </cfRule>
    <cfRule type="expression" priority="34" dxfId="113" stopIfTrue="1">
      <formula>$AL$18=1</formula>
    </cfRule>
  </conditionalFormatting>
  <conditionalFormatting sqref="S38">
    <cfRule type="expression" priority="35" dxfId="112" stopIfTrue="1">
      <formula>$AL$22=2</formula>
    </cfRule>
    <cfRule type="expression" priority="36" dxfId="113" stopIfTrue="1">
      <formula>$AL$22=1</formula>
    </cfRule>
  </conditionalFormatting>
  <conditionalFormatting sqref="V49">
    <cfRule type="expression" priority="25" dxfId="112" stopIfTrue="1">
      <formula>$AL$14=2</formula>
    </cfRule>
    <cfRule type="expression" priority="26" dxfId="113" stopIfTrue="1">
      <formula>$AL$14=1</formula>
    </cfRule>
  </conditionalFormatting>
  <conditionalFormatting sqref="AA56:AH56">
    <cfRule type="expression" priority="27" dxfId="112" stopIfTrue="1">
      <formula>$AL$18=2</formula>
    </cfRule>
    <cfRule type="expression" priority="28" dxfId="113" stopIfTrue="1">
      <formula>$AL$18=1</formula>
    </cfRule>
  </conditionalFormatting>
  <conditionalFormatting sqref="S57">
    <cfRule type="expression" priority="29" dxfId="112" stopIfTrue="1">
      <formula>$AL$22=2</formula>
    </cfRule>
    <cfRule type="expression" priority="30" dxfId="113" stopIfTrue="1">
      <formula>$AL$22=1</formula>
    </cfRule>
  </conditionalFormatting>
  <conditionalFormatting sqref="V68">
    <cfRule type="expression" priority="19" dxfId="112" stopIfTrue="1">
      <formula>$AL$14=2</formula>
    </cfRule>
    <cfRule type="expression" priority="20" dxfId="113" stopIfTrue="1">
      <formula>$AL$14=1</formula>
    </cfRule>
  </conditionalFormatting>
  <conditionalFormatting sqref="AA75:AH75">
    <cfRule type="expression" priority="21" dxfId="112" stopIfTrue="1">
      <formula>$AL$18=2</formula>
    </cfRule>
    <cfRule type="expression" priority="22" dxfId="113" stopIfTrue="1">
      <formula>$AL$18=1</formula>
    </cfRule>
  </conditionalFormatting>
  <conditionalFormatting sqref="S76">
    <cfRule type="expression" priority="23" dxfId="112" stopIfTrue="1">
      <formula>$AL$22=2</formula>
    </cfRule>
    <cfRule type="expression" priority="24" dxfId="113" stopIfTrue="1">
      <formula>$AL$22=1</formula>
    </cfRule>
  </conditionalFormatting>
  <conditionalFormatting sqref="AA94:AH94">
    <cfRule type="expression" priority="15" dxfId="112" stopIfTrue="1">
      <formula>$AL$18=2</formula>
    </cfRule>
    <cfRule type="expression" priority="16" dxfId="113" stopIfTrue="1">
      <formula>$AL$18=1</formula>
    </cfRule>
  </conditionalFormatting>
  <conditionalFormatting sqref="S95">
    <cfRule type="expression" priority="17" dxfId="112" stopIfTrue="1">
      <formula>$AL$22=2</formula>
    </cfRule>
    <cfRule type="expression" priority="18" dxfId="113" stopIfTrue="1">
      <formula>$AL$22=1</formula>
    </cfRule>
  </conditionalFormatting>
  <conditionalFormatting sqref="AS21 AS17 C108 C116 C112 AS32">
    <cfRule type="expression" priority="11" dxfId="112" stopIfTrue="1">
      <formula>$AW$16=2</formula>
    </cfRule>
    <cfRule type="expression" priority="12" dxfId="113" stopIfTrue="1">
      <formula>$AW$16=1</formula>
    </cfRule>
  </conditionalFormatting>
  <conditionalFormatting sqref="F108">
    <cfRule type="expression" priority="9" dxfId="112" stopIfTrue="1">
      <formula>$AW$16=2</formula>
    </cfRule>
    <cfRule type="expression" priority="10" dxfId="113" stopIfTrue="1">
      <formula>$AW$16=1</formula>
    </cfRule>
  </conditionalFormatting>
  <conditionalFormatting sqref="AV13">
    <cfRule type="expression" priority="7" dxfId="112" stopIfTrue="1">
      <formula>$AL$15=2</formula>
    </cfRule>
    <cfRule type="expression" priority="8" dxfId="113" stopIfTrue="1">
      <formula>$AL$15=1</formula>
    </cfRule>
  </conditionalFormatting>
  <conditionalFormatting sqref="AV32">
    <cfRule type="expression" priority="5" dxfId="112" stopIfTrue="1">
      <formula>$AW$16=2</formula>
    </cfRule>
    <cfRule type="expression" priority="6" dxfId="113" stopIfTrue="1">
      <formula>$AW$16=1</formula>
    </cfRule>
  </conditionalFormatting>
  <conditionalFormatting sqref="AS36">
    <cfRule type="expression" priority="3" dxfId="112" stopIfTrue="1">
      <formula>$AW$16=2</formula>
    </cfRule>
    <cfRule type="expression" priority="4" dxfId="113" stopIfTrue="1">
      <formula>$AW$16=1</formula>
    </cfRule>
  </conditionalFormatting>
  <conditionalFormatting sqref="AS19">
    <cfRule type="expression" priority="1" dxfId="112" stopIfTrue="1">
      <formula>$AW$16=2</formula>
    </cfRule>
    <cfRule type="expression" priority="2" dxfId="113" stopIfTrue="1">
      <formula>$AW$16=1</formula>
    </cfRule>
  </conditionalFormatting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EE157"/>
  <sheetViews>
    <sheetView zoomScaleSheetLayoutView="100" zoomScalePageLayoutView="0" workbookViewId="0" topLeftCell="A27">
      <selection activeCell="BN37" sqref="BN37"/>
    </sheetView>
  </sheetViews>
  <sheetFormatPr defaultColWidth="1.25" defaultRowHeight="7.5" customHeight="1"/>
  <cols>
    <col min="1" max="1" width="1.25" style="91" customWidth="1"/>
    <col min="2" max="2" width="1.00390625" style="91" customWidth="1"/>
    <col min="3" max="3" width="3.375" style="91" hidden="1" customWidth="1"/>
    <col min="4" max="5" width="1.25" style="91" hidden="1" customWidth="1"/>
    <col min="6" max="6" width="3.125" style="91" hidden="1" customWidth="1"/>
    <col min="7" max="10" width="1.25" style="91" customWidth="1"/>
    <col min="11" max="11" width="4.875" style="91" customWidth="1"/>
    <col min="12" max="14" width="1.25" style="91" customWidth="1"/>
    <col min="15" max="15" width="1.00390625" style="91" customWidth="1"/>
    <col min="16" max="18" width="1.25" style="91" customWidth="1"/>
    <col min="19" max="19" width="0.2421875" style="91" customWidth="1"/>
    <col min="20" max="22" width="1.25" style="91" customWidth="1"/>
    <col min="23" max="23" width="0.74609375" style="91" customWidth="1"/>
    <col min="24" max="26" width="1.25" style="91" customWidth="1"/>
    <col min="27" max="27" width="1.37890625" style="91" hidden="1" customWidth="1"/>
    <col min="28" max="30" width="1.25" style="91" customWidth="1"/>
    <col min="31" max="31" width="0.875" style="91" customWidth="1"/>
    <col min="32" max="34" width="1.25" style="91" customWidth="1"/>
    <col min="35" max="35" width="0.12890625" style="91" customWidth="1"/>
    <col min="36" max="36" width="4.75390625" style="91" customWidth="1"/>
    <col min="37" max="43" width="1.25" style="91" customWidth="1"/>
    <col min="44" max="44" width="1.625" style="91" customWidth="1"/>
    <col min="45" max="45" width="3.25390625" style="91" hidden="1" customWidth="1"/>
    <col min="46" max="47" width="1.25" style="91" hidden="1" customWidth="1"/>
    <col min="48" max="48" width="6.375" style="91" hidden="1" customWidth="1"/>
    <col min="49" max="51" width="1.25" style="91" customWidth="1"/>
    <col min="52" max="52" width="1.625" style="91" customWidth="1"/>
    <col min="53" max="53" width="5.375" style="91" customWidth="1"/>
    <col min="54" max="56" width="1.25" style="91" customWidth="1"/>
    <col min="57" max="57" width="0.875" style="91" customWidth="1"/>
    <col min="58" max="60" width="1.25" style="91" customWidth="1"/>
    <col min="61" max="61" width="0.2421875" style="91" customWidth="1"/>
    <col min="62" max="64" width="1.25" style="91" customWidth="1"/>
    <col min="65" max="65" width="0.875" style="91" customWidth="1"/>
    <col min="66" max="66" width="1.25" style="91" customWidth="1"/>
    <col min="67" max="67" width="1.75390625" style="91" customWidth="1"/>
    <col min="68" max="68" width="1.25" style="91" customWidth="1"/>
    <col min="69" max="69" width="0.2421875" style="91" customWidth="1"/>
    <col min="70" max="72" width="1.25" style="91" customWidth="1"/>
    <col min="73" max="73" width="0.875" style="91" customWidth="1"/>
    <col min="74" max="74" width="1.25" style="91" customWidth="1"/>
    <col min="75" max="75" width="1.625" style="91" customWidth="1"/>
    <col min="76" max="76" width="1.25" style="91" customWidth="1"/>
    <col min="77" max="77" width="0.12890625" style="91" customWidth="1"/>
    <col min="78" max="78" width="4.125" style="91" customWidth="1"/>
    <col min="79" max="79" width="1.37890625" style="91" customWidth="1"/>
    <col min="80" max="16384" width="1.25" style="91" customWidth="1"/>
  </cols>
  <sheetData>
    <row r="1" spans="4:84" ht="12" customHeight="1">
      <c r="D1" s="378" t="s">
        <v>1467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378"/>
      <c r="CB1" s="378"/>
      <c r="CC1" s="378"/>
      <c r="CD1" s="378"/>
      <c r="CE1" s="378"/>
      <c r="CF1" s="378"/>
    </row>
    <row r="2" spans="4:84" ht="12" customHeight="1"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</row>
    <row r="3" spans="4:84" ht="12" customHeight="1"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</row>
    <row r="4" spans="4:75" ht="52.5" customHeight="1">
      <c r="D4" s="141"/>
      <c r="E4" s="141"/>
      <c r="F4" s="141"/>
      <c r="G4" s="564" t="s">
        <v>1562</v>
      </c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564"/>
      <c r="AQ4" s="564"/>
      <c r="AR4" s="564"/>
      <c r="AS4" s="564"/>
      <c r="AT4" s="564"/>
      <c r="AU4" s="564"/>
      <c r="AV4" s="564"/>
      <c r="AW4" s="564"/>
      <c r="AX4" s="564"/>
      <c r="AY4" s="564"/>
      <c r="AZ4" s="564"/>
      <c r="BA4" s="564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</row>
    <row r="5" spans="4:84" ht="12" customHeight="1">
      <c r="D5" s="373" t="s">
        <v>1452</v>
      </c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S5" s="373" t="s">
        <v>1452</v>
      </c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373"/>
      <c r="CD5" s="373"/>
      <c r="CE5" s="373"/>
      <c r="CF5" s="373"/>
    </row>
    <row r="6" spans="4:84" ht="12" customHeight="1" thickBot="1"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S6" s="577"/>
      <c r="AT6" s="577"/>
      <c r="AU6" s="577"/>
      <c r="AV6" s="577"/>
      <c r="AW6" s="577"/>
      <c r="AX6" s="577"/>
      <c r="AY6" s="577"/>
      <c r="AZ6" s="577"/>
      <c r="BA6" s="577"/>
      <c r="BB6" s="577"/>
      <c r="BC6" s="577"/>
      <c r="BD6" s="577"/>
      <c r="BE6" s="577"/>
      <c r="BF6" s="577"/>
      <c r="BG6" s="577"/>
      <c r="BH6" s="577"/>
      <c r="BI6" s="577"/>
      <c r="BJ6" s="577"/>
      <c r="BK6" s="577"/>
      <c r="BL6" s="577"/>
      <c r="BM6" s="577"/>
      <c r="BN6" s="577"/>
      <c r="BO6" s="577"/>
      <c r="BP6" s="577"/>
      <c r="BQ6" s="577"/>
      <c r="BR6" s="577"/>
      <c r="BS6" s="577"/>
      <c r="BT6" s="577"/>
      <c r="BU6" s="577"/>
      <c r="BV6" s="577"/>
      <c r="BW6" s="577"/>
      <c r="BX6" s="577"/>
      <c r="BY6" s="577"/>
      <c r="BZ6" s="577"/>
      <c r="CA6" s="577"/>
      <c r="CB6" s="577"/>
      <c r="CC6" s="577"/>
      <c r="CD6" s="577"/>
      <c r="CE6" s="577"/>
      <c r="CF6" s="577"/>
    </row>
    <row r="7" spans="2:85" ht="12" customHeight="1">
      <c r="B7" s="92"/>
      <c r="D7" s="379" t="s">
        <v>6</v>
      </c>
      <c r="E7" s="373"/>
      <c r="F7" s="373"/>
      <c r="G7" s="373"/>
      <c r="H7" s="373"/>
      <c r="I7" s="373"/>
      <c r="J7" s="373"/>
      <c r="K7" s="373"/>
      <c r="L7" s="385" t="str">
        <f>G11</f>
        <v>川並和之</v>
      </c>
      <c r="M7" s="373"/>
      <c r="N7" s="373"/>
      <c r="O7" s="373"/>
      <c r="P7" s="373"/>
      <c r="Q7" s="373"/>
      <c r="R7" s="373"/>
      <c r="S7" s="386"/>
      <c r="T7" s="385" t="str">
        <f>G15</f>
        <v>上原義弘</v>
      </c>
      <c r="U7" s="373"/>
      <c r="V7" s="373"/>
      <c r="W7" s="373"/>
      <c r="X7" s="373"/>
      <c r="Y7" s="373"/>
      <c r="Z7" s="373"/>
      <c r="AA7" s="386"/>
      <c r="AB7" s="385" t="str">
        <f>G19</f>
        <v>西和田昌恭</v>
      </c>
      <c r="AC7" s="373"/>
      <c r="AD7" s="373"/>
      <c r="AE7" s="373"/>
      <c r="AF7" s="373"/>
      <c r="AG7" s="373"/>
      <c r="AH7" s="373"/>
      <c r="AI7" s="388"/>
      <c r="AJ7" s="390">
        <f>IF(AJ13&lt;&gt;"","取得","")</f>
      </c>
      <c r="AL7" s="373" t="s">
        <v>7</v>
      </c>
      <c r="AM7" s="373"/>
      <c r="AN7" s="373"/>
      <c r="AO7" s="373"/>
      <c r="AP7" s="373"/>
      <c r="AQ7" s="373"/>
      <c r="AR7" s="137"/>
      <c r="AS7" s="92"/>
      <c r="AT7" s="576" t="s">
        <v>19</v>
      </c>
      <c r="AU7" s="573"/>
      <c r="AV7" s="573"/>
      <c r="AW7" s="573"/>
      <c r="AX7" s="573"/>
      <c r="AY7" s="573"/>
      <c r="AZ7" s="573"/>
      <c r="BA7" s="574"/>
      <c r="BB7" s="382" t="str">
        <f>AW11</f>
        <v>松本遼太郎</v>
      </c>
      <c r="BC7" s="383"/>
      <c r="BD7" s="383"/>
      <c r="BE7" s="383"/>
      <c r="BF7" s="383"/>
      <c r="BG7" s="383"/>
      <c r="BH7" s="383"/>
      <c r="BI7" s="384"/>
      <c r="BJ7" s="572" t="str">
        <f>AW15</f>
        <v>奥村隆広</v>
      </c>
      <c r="BK7" s="573"/>
      <c r="BL7" s="573"/>
      <c r="BM7" s="573"/>
      <c r="BN7" s="573"/>
      <c r="BO7" s="573"/>
      <c r="BP7" s="573"/>
      <c r="BQ7" s="574"/>
      <c r="BR7" s="382" t="str">
        <f>AW19</f>
        <v>福永一典</v>
      </c>
      <c r="BS7" s="383"/>
      <c r="BT7" s="383"/>
      <c r="BU7" s="383"/>
      <c r="BV7" s="383"/>
      <c r="BW7" s="383"/>
      <c r="BX7" s="383"/>
      <c r="BY7" s="387"/>
      <c r="BZ7" s="389">
        <f>IF(BZ13&lt;&gt;"","取得","")</f>
      </c>
      <c r="CA7" s="98"/>
      <c r="CB7" s="383" t="s">
        <v>7</v>
      </c>
      <c r="CC7" s="383"/>
      <c r="CD7" s="383"/>
      <c r="CE7" s="383"/>
      <c r="CF7" s="383"/>
      <c r="CG7" s="391"/>
    </row>
    <row r="8" spans="2:85" ht="12" customHeight="1">
      <c r="B8" s="92"/>
      <c r="D8" s="379"/>
      <c r="E8" s="373"/>
      <c r="F8" s="373"/>
      <c r="G8" s="373"/>
      <c r="H8" s="373"/>
      <c r="I8" s="373"/>
      <c r="J8" s="373"/>
      <c r="K8" s="373"/>
      <c r="L8" s="385"/>
      <c r="M8" s="373"/>
      <c r="N8" s="373"/>
      <c r="O8" s="373"/>
      <c r="P8" s="373"/>
      <c r="Q8" s="373"/>
      <c r="R8" s="373"/>
      <c r="S8" s="386"/>
      <c r="T8" s="385"/>
      <c r="U8" s="373"/>
      <c r="V8" s="373"/>
      <c r="W8" s="373"/>
      <c r="X8" s="373"/>
      <c r="Y8" s="373"/>
      <c r="Z8" s="373"/>
      <c r="AA8" s="386"/>
      <c r="AB8" s="385"/>
      <c r="AC8" s="373"/>
      <c r="AD8" s="373"/>
      <c r="AE8" s="373"/>
      <c r="AF8" s="373"/>
      <c r="AG8" s="373"/>
      <c r="AH8" s="373"/>
      <c r="AI8" s="388"/>
      <c r="AJ8" s="390"/>
      <c r="AL8" s="373"/>
      <c r="AM8" s="373"/>
      <c r="AN8" s="373"/>
      <c r="AO8" s="373"/>
      <c r="AP8" s="373"/>
      <c r="AQ8" s="373"/>
      <c r="AR8" s="137"/>
      <c r="AT8" s="379"/>
      <c r="AU8" s="373"/>
      <c r="AV8" s="373"/>
      <c r="AW8" s="373"/>
      <c r="AX8" s="373"/>
      <c r="AY8" s="373"/>
      <c r="AZ8" s="373"/>
      <c r="BA8" s="386"/>
      <c r="BB8" s="385"/>
      <c r="BC8" s="373"/>
      <c r="BD8" s="373"/>
      <c r="BE8" s="373"/>
      <c r="BF8" s="373"/>
      <c r="BG8" s="373"/>
      <c r="BH8" s="373"/>
      <c r="BI8" s="386"/>
      <c r="BJ8" s="385"/>
      <c r="BK8" s="373"/>
      <c r="BL8" s="373"/>
      <c r="BM8" s="373"/>
      <c r="BN8" s="373"/>
      <c r="BO8" s="373"/>
      <c r="BP8" s="373"/>
      <c r="BQ8" s="386"/>
      <c r="BR8" s="385"/>
      <c r="BS8" s="373"/>
      <c r="BT8" s="373"/>
      <c r="BU8" s="373"/>
      <c r="BV8" s="373"/>
      <c r="BW8" s="373"/>
      <c r="BX8" s="373"/>
      <c r="BY8" s="388"/>
      <c r="BZ8" s="390"/>
      <c r="CB8" s="373"/>
      <c r="CC8" s="373"/>
      <c r="CD8" s="373"/>
      <c r="CE8" s="373"/>
      <c r="CF8" s="373"/>
      <c r="CG8" s="392"/>
    </row>
    <row r="9" spans="2:85" ht="12" customHeight="1">
      <c r="B9" s="92"/>
      <c r="D9" s="379"/>
      <c r="E9" s="373"/>
      <c r="F9" s="373"/>
      <c r="G9" s="373"/>
      <c r="H9" s="373"/>
      <c r="I9" s="373"/>
      <c r="J9" s="373"/>
      <c r="K9" s="373"/>
      <c r="L9" s="385" t="str">
        <f>G13</f>
        <v>Ｋテニスカレッジ</v>
      </c>
      <c r="M9" s="373"/>
      <c r="N9" s="373"/>
      <c r="O9" s="373"/>
      <c r="P9" s="373"/>
      <c r="Q9" s="373"/>
      <c r="R9" s="373"/>
      <c r="S9" s="386"/>
      <c r="T9" s="385" t="str">
        <f>G17</f>
        <v>TDC</v>
      </c>
      <c r="U9" s="373"/>
      <c r="V9" s="373"/>
      <c r="W9" s="373"/>
      <c r="X9" s="373"/>
      <c r="Y9" s="373"/>
      <c r="Z9" s="373"/>
      <c r="AA9" s="373"/>
      <c r="AB9" s="385" t="str">
        <f>G21</f>
        <v>うさぎとかめの集い</v>
      </c>
      <c r="AC9" s="373"/>
      <c r="AD9" s="373"/>
      <c r="AE9" s="373"/>
      <c r="AF9" s="373"/>
      <c r="AG9" s="373"/>
      <c r="AH9" s="373"/>
      <c r="AI9" s="386"/>
      <c r="AJ9" s="390">
        <f>IF(AJ13&lt;&gt;"","ゲーム率","")</f>
      </c>
      <c r="AK9" s="373"/>
      <c r="AL9" s="373" t="s">
        <v>8</v>
      </c>
      <c r="AM9" s="373"/>
      <c r="AN9" s="373"/>
      <c r="AO9" s="373"/>
      <c r="AP9" s="373"/>
      <c r="AQ9" s="373"/>
      <c r="AR9" s="137"/>
      <c r="AT9" s="379"/>
      <c r="AU9" s="373"/>
      <c r="AV9" s="373"/>
      <c r="AW9" s="373"/>
      <c r="AX9" s="373"/>
      <c r="AY9" s="373"/>
      <c r="AZ9" s="373"/>
      <c r="BA9" s="386"/>
      <c r="BB9" s="385" t="str">
        <f>AW13</f>
        <v>TDC</v>
      </c>
      <c r="BC9" s="373"/>
      <c r="BD9" s="373"/>
      <c r="BE9" s="373"/>
      <c r="BF9" s="373"/>
      <c r="BG9" s="373"/>
      <c r="BH9" s="373"/>
      <c r="BI9" s="386"/>
      <c r="BJ9" s="385" t="str">
        <f>AW17</f>
        <v>東近江グリフィンズ</v>
      </c>
      <c r="BK9" s="373"/>
      <c r="BL9" s="373"/>
      <c r="BM9" s="373"/>
      <c r="BN9" s="373"/>
      <c r="BO9" s="373"/>
      <c r="BP9" s="373"/>
      <c r="BQ9" s="373"/>
      <c r="BR9" s="385" t="str">
        <f>AW21</f>
        <v>Ｋテニスカレッジ</v>
      </c>
      <c r="BS9" s="373"/>
      <c r="BT9" s="373"/>
      <c r="BU9" s="373"/>
      <c r="BV9" s="373"/>
      <c r="BW9" s="373"/>
      <c r="BX9" s="373"/>
      <c r="BY9" s="386"/>
      <c r="BZ9" s="390">
        <f>IF(BZ13&lt;&gt;"","ゲーム率","")</f>
      </c>
      <c r="CA9" s="373"/>
      <c r="CB9" s="373" t="s">
        <v>8</v>
      </c>
      <c r="CC9" s="373"/>
      <c r="CD9" s="373"/>
      <c r="CE9" s="373"/>
      <c r="CF9" s="373"/>
      <c r="CG9" s="392"/>
    </row>
    <row r="10" spans="2:85" ht="12" customHeight="1">
      <c r="B10" s="92"/>
      <c r="D10" s="380"/>
      <c r="E10" s="381"/>
      <c r="F10" s="381"/>
      <c r="G10" s="381"/>
      <c r="H10" s="381"/>
      <c r="I10" s="381"/>
      <c r="J10" s="381"/>
      <c r="K10" s="381"/>
      <c r="L10" s="393"/>
      <c r="M10" s="381"/>
      <c r="N10" s="381"/>
      <c r="O10" s="381"/>
      <c r="P10" s="381"/>
      <c r="Q10" s="381"/>
      <c r="R10" s="381"/>
      <c r="S10" s="394"/>
      <c r="T10" s="393"/>
      <c r="U10" s="381"/>
      <c r="V10" s="381"/>
      <c r="W10" s="381"/>
      <c r="X10" s="381"/>
      <c r="Y10" s="381"/>
      <c r="Z10" s="381"/>
      <c r="AA10" s="381"/>
      <c r="AB10" s="393"/>
      <c r="AC10" s="381"/>
      <c r="AD10" s="381"/>
      <c r="AE10" s="381"/>
      <c r="AF10" s="381"/>
      <c r="AG10" s="381"/>
      <c r="AH10" s="381"/>
      <c r="AI10" s="394"/>
      <c r="AJ10" s="395"/>
      <c r="AK10" s="381"/>
      <c r="AL10" s="381"/>
      <c r="AM10" s="381"/>
      <c r="AN10" s="381"/>
      <c r="AO10" s="381"/>
      <c r="AP10" s="381"/>
      <c r="AQ10" s="381"/>
      <c r="AR10" s="137"/>
      <c r="AT10" s="380"/>
      <c r="AU10" s="381"/>
      <c r="AV10" s="381"/>
      <c r="AW10" s="381"/>
      <c r="AX10" s="381"/>
      <c r="AY10" s="381"/>
      <c r="AZ10" s="381"/>
      <c r="BA10" s="394"/>
      <c r="BB10" s="393"/>
      <c r="BC10" s="381"/>
      <c r="BD10" s="381"/>
      <c r="BE10" s="381"/>
      <c r="BF10" s="381"/>
      <c r="BG10" s="381"/>
      <c r="BH10" s="381"/>
      <c r="BI10" s="394"/>
      <c r="BJ10" s="393"/>
      <c r="BK10" s="381"/>
      <c r="BL10" s="381"/>
      <c r="BM10" s="381"/>
      <c r="BN10" s="381"/>
      <c r="BO10" s="381"/>
      <c r="BP10" s="381"/>
      <c r="BQ10" s="381"/>
      <c r="BR10" s="393"/>
      <c r="BS10" s="381"/>
      <c r="BT10" s="381"/>
      <c r="BU10" s="381"/>
      <c r="BV10" s="381"/>
      <c r="BW10" s="381"/>
      <c r="BX10" s="381"/>
      <c r="BY10" s="394"/>
      <c r="BZ10" s="395"/>
      <c r="CA10" s="381"/>
      <c r="CB10" s="381"/>
      <c r="CC10" s="381"/>
      <c r="CD10" s="381"/>
      <c r="CE10" s="381"/>
      <c r="CF10" s="381"/>
      <c r="CG10" s="396"/>
    </row>
    <row r="11" spans="2:85" s="89" customFormat="1" ht="12" customHeight="1">
      <c r="B11" s="95"/>
      <c r="C11" s="397">
        <f>AN13</f>
        <v>1</v>
      </c>
      <c r="D11" s="398" t="s">
        <v>1440</v>
      </c>
      <c r="E11" s="399"/>
      <c r="F11" s="399"/>
      <c r="G11" s="400" t="str">
        <f>IF(D11="ここに","",VLOOKUP(D11,'登録ナンバー'!$F$1:$I$616,2,0))</f>
        <v>川並和之</v>
      </c>
      <c r="H11" s="400"/>
      <c r="I11" s="400"/>
      <c r="J11" s="400"/>
      <c r="K11" s="400"/>
      <c r="L11" s="402">
        <f>IF(T11="","丸付き数字は試合順番","")</f>
      </c>
      <c r="M11" s="403"/>
      <c r="N11" s="403"/>
      <c r="O11" s="403"/>
      <c r="P11" s="403"/>
      <c r="Q11" s="403"/>
      <c r="R11" s="403"/>
      <c r="S11" s="404"/>
      <c r="T11" s="411" t="s">
        <v>1568</v>
      </c>
      <c r="U11" s="412"/>
      <c r="V11" s="412"/>
      <c r="W11" s="412" t="s">
        <v>10</v>
      </c>
      <c r="X11" s="412">
        <v>2</v>
      </c>
      <c r="Y11" s="412"/>
      <c r="Z11" s="412"/>
      <c r="AA11" s="415"/>
      <c r="AB11" s="411" t="s">
        <v>1568</v>
      </c>
      <c r="AC11" s="412"/>
      <c r="AD11" s="412"/>
      <c r="AE11" s="412" t="s">
        <v>10</v>
      </c>
      <c r="AF11" s="412">
        <v>0</v>
      </c>
      <c r="AG11" s="412"/>
      <c r="AH11" s="412"/>
      <c r="AI11" s="415"/>
      <c r="AJ11" s="417">
        <f>IF(COUNTIF(AK11:AM21,1)=2,"直接対決","")</f>
      </c>
      <c r="AK11" s="419">
        <f>COUNTIF(L11:AI12,"⑥")+COUNTIF(L11:AI12,"⑦")</f>
        <v>2</v>
      </c>
      <c r="AL11" s="419"/>
      <c r="AM11" s="419"/>
      <c r="AN11" s="421">
        <f>IF(T11="","",2-AK11)</f>
        <v>0</v>
      </c>
      <c r="AO11" s="421"/>
      <c r="AP11" s="421"/>
      <c r="AQ11" s="421"/>
      <c r="AR11" s="566"/>
      <c r="AS11" s="397">
        <f>CD13</f>
        <v>1</v>
      </c>
      <c r="AT11" s="398" t="s">
        <v>1441</v>
      </c>
      <c r="AU11" s="399"/>
      <c r="AV11" s="399"/>
      <c r="AW11" s="400" t="str">
        <f>IF(AT11="ここに","",VLOOKUP(AT11,'登録ナンバー'!$F$1:$I$616,2,0))</f>
        <v>松本遼太郎</v>
      </c>
      <c r="AX11" s="400"/>
      <c r="AY11" s="400"/>
      <c r="AZ11" s="400"/>
      <c r="BA11" s="400"/>
      <c r="BB11" s="402">
        <f>IF(BJ11="","丸付き数字は試合順番","")</f>
      </c>
      <c r="BC11" s="403"/>
      <c r="BD11" s="403"/>
      <c r="BE11" s="403"/>
      <c r="BF11" s="403"/>
      <c r="BG11" s="403"/>
      <c r="BH11" s="403"/>
      <c r="BI11" s="404"/>
      <c r="BJ11" s="411" t="s">
        <v>1568</v>
      </c>
      <c r="BK11" s="412"/>
      <c r="BL11" s="412"/>
      <c r="BM11" s="412" t="s">
        <v>10</v>
      </c>
      <c r="BN11" s="412">
        <v>2</v>
      </c>
      <c r="BO11" s="412"/>
      <c r="BP11" s="412"/>
      <c r="BQ11" s="415"/>
      <c r="BR11" s="411" t="s">
        <v>1570</v>
      </c>
      <c r="BS11" s="412"/>
      <c r="BT11" s="412"/>
      <c r="BU11" s="412" t="s">
        <v>10</v>
      </c>
      <c r="BV11" s="412">
        <v>0</v>
      </c>
      <c r="BW11" s="412"/>
      <c r="BX11" s="412"/>
      <c r="BY11" s="415"/>
      <c r="BZ11" s="417">
        <f>IF(COUNTIF(CA11:CC21,1)=2,"直接対決","")</f>
      </c>
      <c r="CA11" s="419">
        <f>COUNTIF(BB11:BY12,"⑥")+COUNTIF(BB11:BY12,"⑦")</f>
        <v>2</v>
      </c>
      <c r="CB11" s="419"/>
      <c r="CC11" s="419"/>
      <c r="CD11" s="421">
        <f>IF(BJ11="","",2-CA11)</f>
        <v>0</v>
      </c>
      <c r="CE11" s="421"/>
      <c r="CF11" s="421"/>
      <c r="CG11" s="421"/>
    </row>
    <row r="12" spans="2:85" s="89" customFormat="1" ht="12" customHeight="1">
      <c r="B12" s="95"/>
      <c r="C12" s="397"/>
      <c r="D12" s="379"/>
      <c r="E12" s="373"/>
      <c r="F12" s="373"/>
      <c r="G12" s="401"/>
      <c r="H12" s="401"/>
      <c r="I12" s="401"/>
      <c r="J12" s="401"/>
      <c r="K12" s="401"/>
      <c r="L12" s="405"/>
      <c r="M12" s="406"/>
      <c r="N12" s="406"/>
      <c r="O12" s="406"/>
      <c r="P12" s="406"/>
      <c r="Q12" s="406"/>
      <c r="R12" s="406"/>
      <c r="S12" s="407"/>
      <c r="T12" s="413"/>
      <c r="U12" s="414"/>
      <c r="V12" s="414"/>
      <c r="W12" s="414"/>
      <c r="X12" s="414"/>
      <c r="Y12" s="414"/>
      <c r="Z12" s="414"/>
      <c r="AA12" s="416"/>
      <c r="AB12" s="413"/>
      <c r="AC12" s="414"/>
      <c r="AD12" s="414"/>
      <c r="AE12" s="414"/>
      <c r="AF12" s="414"/>
      <c r="AG12" s="414"/>
      <c r="AH12" s="414"/>
      <c r="AI12" s="416"/>
      <c r="AJ12" s="418"/>
      <c r="AK12" s="420"/>
      <c r="AL12" s="420"/>
      <c r="AM12" s="420"/>
      <c r="AN12" s="422"/>
      <c r="AO12" s="422"/>
      <c r="AP12" s="422"/>
      <c r="AQ12" s="422"/>
      <c r="AR12" s="567"/>
      <c r="AS12" s="397"/>
      <c r="AT12" s="379"/>
      <c r="AU12" s="373"/>
      <c r="AV12" s="373"/>
      <c r="AW12" s="401"/>
      <c r="AX12" s="401"/>
      <c r="AY12" s="401"/>
      <c r="AZ12" s="401"/>
      <c r="BA12" s="401"/>
      <c r="BB12" s="405"/>
      <c r="BC12" s="406"/>
      <c r="BD12" s="406"/>
      <c r="BE12" s="406"/>
      <c r="BF12" s="406"/>
      <c r="BG12" s="406"/>
      <c r="BH12" s="406"/>
      <c r="BI12" s="407"/>
      <c r="BJ12" s="413"/>
      <c r="BK12" s="414"/>
      <c r="BL12" s="414"/>
      <c r="BM12" s="414"/>
      <c r="BN12" s="414"/>
      <c r="BO12" s="414"/>
      <c r="BP12" s="414"/>
      <c r="BQ12" s="416"/>
      <c r="BR12" s="413"/>
      <c r="BS12" s="414"/>
      <c r="BT12" s="414"/>
      <c r="BU12" s="414"/>
      <c r="BV12" s="414"/>
      <c r="BW12" s="414"/>
      <c r="BX12" s="414"/>
      <c r="BY12" s="416"/>
      <c r="BZ12" s="418"/>
      <c r="CA12" s="420"/>
      <c r="CB12" s="420"/>
      <c r="CC12" s="420"/>
      <c r="CD12" s="422"/>
      <c r="CE12" s="422"/>
      <c r="CF12" s="422"/>
      <c r="CG12" s="422"/>
    </row>
    <row r="13" spans="2:85" ht="18" customHeight="1">
      <c r="B13" s="92"/>
      <c r="D13" s="379" t="s">
        <v>11</v>
      </c>
      <c r="E13" s="373"/>
      <c r="F13" s="373"/>
      <c r="G13" s="401" t="str">
        <f>IF(D11="ここに","",VLOOKUP(D11,'登録ナンバー'!$F$4:$I$616,3,0))</f>
        <v>Ｋテニスカレッジ</v>
      </c>
      <c r="H13" s="401"/>
      <c r="I13" s="401"/>
      <c r="J13" s="401"/>
      <c r="K13" s="401"/>
      <c r="L13" s="405"/>
      <c r="M13" s="406"/>
      <c r="N13" s="406"/>
      <c r="O13" s="406"/>
      <c r="P13" s="406"/>
      <c r="Q13" s="406"/>
      <c r="R13" s="406"/>
      <c r="S13" s="407"/>
      <c r="T13" s="413"/>
      <c r="U13" s="414"/>
      <c r="V13" s="414"/>
      <c r="W13" s="414"/>
      <c r="X13" s="414"/>
      <c r="Y13" s="414"/>
      <c r="Z13" s="414"/>
      <c r="AA13" s="416"/>
      <c r="AB13" s="413"/>
      <c r="AC13" s="414"/>
      <c r="AD13" s="414"/>
      <c r="AE13" s="414"/>
      <c r="AF13" s="414"/>
      <c r="AG13" s="414"/>
      <c r="AH13" s="414"/>
      <c r="AI13" s="416"/>
      <c r="AJ13" s="425">
        <f>IF(OR(COUNTIF(AK11:AM21,2)=3,COUNTIF(AK11:AM21,1)=3),(T14+AB14)/(T14+AB14+X11+AF11),"")</f>
      </c>
      <c r="AK13" s="427"/>
      <c r="AL13" s="427"/>
      <c r="AM13" s="427"/>
      <c r="AN13" s="429">
        <f>IF(AJ13&lt;&gt;"",RANK(AJ13,AJ13:AJ21),RANK(AK11,AK11:AM21))</f>
        <v>1</v>
      </c>
      <c r="AO13" s="429"/>
      <c r="AP13" s="429"/>
      <c r="AQ13" s="429"/>
      <c r="AR13" s="137"/>
      <c r="AT13" s="379" t="s">
        <v>11</v>
      </c>
      <c r="AU13" s="373"/>
      <c r="AV13" s="373"/>
      <c r="AW13" s="401" t="str">
        <f>IF(AT11="ここに","",VLOOKUP(AT11,'登録ナンバー'!$F$4:$I$616,3,0))</f>
        <v>TDC</v>
      </c>
      <c r="AX13" s="401"/>
      <c r="AY13" s="401"/>
      <c r="AZ13" s="401"/>
      <c r="BA13" s="401"/>
      <c r="BB13" s="405"/>
      <c r="BC13" s="406"/>
      <c r="BD13" s="406"/>
      <c r="BE13" s="406"/>
      <c r="BF13" s="406"/>
      <c r="BG13" s="406"/>
      <c r="BH13" s="406"/>
      <c r="BI13" s="407"/>
      <c r="BJ13" s="413"/>
      <c r="BK13" s="414"/>
      <c r="BL13" s="414"/>
      <c r="BM13" s="414"/>
      <c r="BN13" s="414"/>
      <c r="BO13" s="414"/>
      <c r="BP13" s="414"/>
      <c r="BQ13" s="416"/>
      <c r="BR13" s="413"/>
      <c r="BS13" s="414"/>
      <c r="BT13" s="414"/>
      <c r="BU13" s="414"/>
      <c r="BV13" s="414"/>
      <c r="BW13" s="414"/>
      <c r="BX13" s="414"/>
      <c r="BY13" s="416"/>
      <c r="BZ13" s="425">
        <f>IF(OR(COUNTIF(CA11:CC21,2)=3,COUNTIF(CA11:CC21,1)=3),(BJ14+BR14)/(BJ14+BR14+BN11+BV11),"")</f>
      </c>
      <c r="CA13" s="427"/>
      <c r="CB13" s="427"/>
      <c r="CC13" s="427"/>
      <c r="CD13" s="429">
        <f>IF(BZ13&lt;&gt;"",RANK(BZ13,BZ13:BZ21),RANK(CA11,CA11:CC21))</f>
        <v>1</v>
      </c>
      <c r="CE13" s="429"/>
      <c r="CF13" s="429"/>
      <c r="CG13" s="429"/>
    </row>
    <row r="14" spans="2:85" ht="4.5" customHeight="1" hidden="1">
      <c r="B14" s="92"/>
      <c r="D14" s="379"/>
      <c r="E14" s="373"/>
      <c r="F14" s="373"/>
      <c r="G14" s="281"/>
      <c r="H14" s="281"/>
      <c r="I14" s="281"/>
      <c r="J14" s="281"/>
      <c r="K14" s="281"/>
      <c r="L14" s="408"/>
      <c r="M14" s="409"/>
      <c r="N14" s="409"/>
      <c r="O14" s="409"/>
      <c r="P14" s="409"/>
      <c r="Q14" s="409"/>
      <c r="R14" s="409"/>
      <c r="S14" s="410"/>
      <c r="T14" s="282" t="str">
        <f>IF(T11="⑦","7",IF(T11="⑥","6",T11))</f>
        <v>6</v>
      </c>
      <c r="U14" s="283"/>
      <c r="V14" s="283"/>
      <c r="W14" s="283"/>
      <c r="X14" s="283"/>
      <c r="Y14" s="283"/>
      <c r="Z14" s="283"/>
      <c r="AA14" s="283"/>
      <c r="AB14" s="282"/>
      <c r="AC14" s="283"/>
      <c r="AD14" s="283"/>
      <c r="AE14" s="283"/>
      <c r="AF14" s="283"/>
      <c r="AG14" s="283"/>
      <c r="AH14" s="283"/>
      <c r="AI14" s="284"/>
      <c r="AJ14" s="426"/>
      <c r="AK14" s="428"/>
      <c r="AL14" s="428"/>
      <c r="AM14" s="428"/>
      <c r="AN14" s="430"/>
      <c r="AO14" s="430"/>
      <c r="AP14" s="430"/>
      <c r="AQ14" s="430"/>
      <c r="AR14" s="137"/>
      <c r="AT14" s="379"/>
      <c r="AU14" s="373"/>
      <c r="AV14" s="373"/>
      <c r="AW14" s="281"/>
      <c r="AX14" s="281"/>
      <c r="AY14" s="281"/>
      <c r="AZ14" s="281"/>
      <c r="BA14" s="281"/>
      <c r="BB14" s="408"/>
      <c r="BC14" s="409"/>
      <c r="BD14" s="409"/>
      <c r="BE14" s="409"/>
      <c r="BF14" s="409"/>
      <c r="BG14" s="409"/>
      <c r="BH14" s="409"/>
      <c r="BI14" s="410"/>
      <c r="BJ14" s="282" t="str">
        <f>IF(BJ11="⑦","7",IF(BJ11="⑥","6",BJ11))</f>
        <v>6</v>
      </c>
      <c r="BK14" s="283"/>
      <c r="BL14" s="283"/>
      <c r="BM14" s="283"/>
      <c r="BN14" s="283"/>
      <c r="BO14" s="283"/>
      <c r="BP14" s="283"/>
      <c r="BQ14" s="283"/>
      <c r="BR14" s="282"/>
      <c r="BS14" s="283"/>
      <c r="BT14" s="283"/>
      <c r="BU14" s="283"/>
      <c r="BV14" s="283"/>
      <c r="BW14" s="283"/>
      <c r="BX14" s="283"/>
      <c r="BY14" s="284"/>
      <c r="BZ14" s="426"/>
      <c r="CA14" s="428"/>
      <c r="CB14" s="428"/>
      <c r="CC14" s="428"/>
      <c r="CD14" s="430"/>
      <c r="CE14" s="430"/>
      <c r="CF14" s="430"/>
      <c r="CG14" s="430"/>
    </row>
    <row r="15" spans="2:85" ht="12" customHeight="1">
      <c r="B15" s="92"/>
      <c r="C15" s="397">
        <f>AN17</f>
        <v>3</v>
      </c>
      <c r="D15" s="398" t="s">
        <v>1447</v>
      </c>
      <c r="E15" s="399"/>
      <c r="F15" s="399"/>
      <c r="G15" s="399" t="str">
        <f>IF(D15="ここに","",VLOOKUP(D15,'登録ナンバー'!$F$1:$I$616,2,0))</f>
        <v>上原義弘</v>
      </c>
      <c r="H15" s="399"/>
      <c r="I15" s="399"/>
      <c r="J15" s="399"/>
      <c r="K15" s="399"/>
      <c r="L15" s="433">
        <f>IF(T11="","",IF(AND(X11=6,T11&lt;&gt;"⑦"),"⑥",IF(X11=7,"⑦",X11)))</f>
        <v>2</v>
      </c>
      <c r="M15" s="399"/>
      <c r="N15" s="399"/>
      <c r="O15" s="399" t="s">
        <v>10</v>
      </c>
      <c r="P15" s="399">
        <f>IF(T11="","",IF(T11="⑥",6,IF(T11="⑦",7,T11)))</f>
        <v>6</v>
      </c>
      <c r="Q15" s="399"/>
      <c r="R15" s="399"/>
      <c r="S15" s="434"/>
      <c r="T15" s="435"/>
      <c r="U15" s="436"/>
      <c r="V15" s="436"/>
      <c r="W15" s="436"/>
      <c r="X15" s="436"/>
      <c r="Y15" s="436"/>
      <c r="Z15" s="436"/>
      <c r="AA15" s="436"/>
      <c r="AB15" s="441">
        <v>2</v>
      </c>
      <c r="AC15" s="442"/>
      <c r="AD15" s="442"/>
      <c r="AE15" s="442" t="s">
        <v>10</v>
      </c>
      <c r="AF15" s="442">
        <v>6</v>
      </c>
      <c r="AG15" s="442"/>
      <c r="AH15" s="442"/>
      <c r="AI15" s="445"/>
      <c r="AJ15" s="449">
        <f>IF(COUNTIF(AK11:AM21,1)=2,"直接対決","")</f>
      </c>
      <c r="AK15" s="451">
        <f>COUNTIF(L15:AI16,"⑥")+COUNTIF(L15:AI16,"⑦")</f>
        <v>0</v>
      </c>
      <c r="AL15" s="451"/>
      <c r="AM15" s="451"/>
      <c r="AN15" s="453">
        <f>IF(T11="","",2-AK15)</f>
        <v>2</v>
      </c>
      <c r="AO15" s="453"/>
      <c r="AP15" s="453"/>
      <c r="AQ15" s="453"/>
      <c r="AR15" s="566"/>
      <c r="AS15" s="397">
        <f>CD17</f>
        <v>2</v>
      </c>
      <c r="AT15" s="398" t="s">
        <v>1445</v>
      </c>
      <c r="AU15" s="399"/>
      <c r="AV15" s="399"/>
      <c r="AW15" s="463" t="str">
        <f>IF(AT15="ここに","",VLOOKUP(AT15,'登録ナンバー'!$F$1:$I$616,2,0))</f>
        <v>奥村隆広</v>
      </c>
      <c r="AX15" s="463"/>
      <c r="AY15" s="463"/>
      <c r="AZ15" s="463"/>
      <c r="BA15" s="463"/>
      <c r="BB15" s="465">
        <f>IF(BJ11="","",IF(AND(BN11=6,BJ11&lt;&gt;"⑦"),"⑥",IF(BN11=7,"⑦",BN11)))</f>
        <v>2</v>
      </c>
      <c r="BC15" s="463"/>
      <c r="BD15" s="463"/>
      <c r="BE15" s="463" t="s">
        <v>10</v>
      </c>
      <c r="BF15" s="463">
        <f>IF(BJ11="","",IF(BJ11="⑥",6,IF(BJ11="⑦",7,BJ11)))</f>
        <v>6</v>
      </c>
      <c r="BG15" s="463"/>
      <c r="BH15" s="463"/>
      <c r="BI15" s="467"/>
      <c r="BJ15" s="510"/>
      <c r="BK15" s="511"/>
      <c r="BL15" s="511"/>
      <c r="BM15" s="511"/>
      <c r="BN15" s="511"/>
      <c r="BO15" s="511"/>
      <c r="BP15" s="511"/>
      <c r="BQ15" s="511"/>
      <c r="BR15" s="501" t="s">
        <v>1571</v>
      </c>
      <c r="BS15" s="502"/>
      <c r="BT15" s="502"/>
      <c r="BU15" s="502" t="s">
        <v>10</v>
      </c>
      <c r="BV15" s="502">
        <v>0</v>
      </c>
      <c r="BW15" s="502"/>
      <c r="BX15" s="502"/>
      <c r="BY15" s="505"/>
      <c r="BZ15" s="478">
        <f>IF(COUNTIF(CA11:CC21,1)=2,"直接対決","")</f>
      </c>
      <c r="CA15" s="480">
        <f>COUNTIF(BB15:BY16,"⑥")+COUNTIF(BB15:BY16,"⑦")</f>
        <v>1</v>
      </c>
      <c r="CB15" s="480"/>
      <c r="CC15" s="480"/>
      <c r="CD15" s="482">
        <f>IF(BJ11="","",2-CA15)</f>
        <v>1</v>
      </c>
      <c r="CE15" s="482"/>
      <c r="CF15" s="482"/>
      <c r="CG15" s="482"/>
    </row>
    <row r="16" spans="2:85" ht="12" customHeight="1">
      <c r="B16" s="92"/>
      <c r="C16" s="397"/>
      <c r="D16" s="379"/>
      <c r="E16" s="373"/>
      <c r="F16" s="373"/>
      <c r="G16" s="373"/>
      <c r="H16" s="373"/>
      <c r="I16" s="373"/>
      <c r="J16" s="373"/>
      <c r="K16" s="373"/>
      <c r="L16" s="385"/>
      <c r="M16" s="373"/>
      <c r="N16" s="373"/>
      <c r="O16" s="373"/>
      <c r="P16" s="373"/>
      <c r="Q16" s="373"/>
      <c r="R16" s="373"/>
      <c r="S16" s="386"/>
      <c r="T16" s="437"/>
      <c r="U16" s="438"/>
      <c r="V16" s="438"/>
      <c r="W16" s="438"/>
      <c r="X16" s="438"/>
      <c r="Y16" s="438"/>
      <c r="Z16" s="438"/>
      <c r="AA16" s="438"/>
      <c r="AB16" s="443"/>
      <c r="AC16" s="444"/>
      <c r="AD16" s="444"/>
      <c r="AE16" s="444"/>
      <c r="AF16" s="444"/>
      <c r="AG16" s="444"/>
      <c r="AH16" s="444"/>
      <c r="AI16" s="446"/>
      <c r="AJ16" s="450"/>
      <c r="AK16" s="452"/>
      <c r="AL16" s="452"/>
      <c r="AM16" s="452"/>
      <c r="AN16" s="454"/>
      <c r="AO16" s="454"/>
      <c r="AP16" s="454"/>
      <c r="AQ16" s="454"/>
      <c r="AR16" s="567"/>
      <c r="AS16" s="397"/>
      <c r="AT16" s="379"/>
      <c r="AU16" s="373"/>
      <c r="AV16" s="373"/>
      <c r="AW16" s="464"/>
      <c r="AX16" s="464"/>
      <c r="AY16" s="464"/>
      <c r="AZ16" s="464"/>
      <c r="BA16" s="464"/>
      <c r="BB16" s="466"/>
      <c r="BC16" s="464"/>
      <c r="BD16" s="464"/>
      <c r="BE16" s="464"/>
      <c r="BF16" s="464"/>
      <c r="BG16" s="464"/>
      <c r="BH16" s="464"/>
      <c r="BI16" s="468"/>
      <c r="BJ16" s="512"/>
      <c r="BK16" s="513"/>
      <c r="BL16" s="513"/>
      <c r="BM16" s="513"/>
      <c r="BN16" s="513"/>
      <c r="BO16" s="513"/>
      <c r="BP16" s="513"/>
      <c r="BQ16" s="513"/>
      <c r="BR16" s="503"/>
      <c r="BS16" s="504"/>
      <c r="BT16" s="504"/>
      <c r="BU16" s="504"/>
      <c r="BV16" s="504"/>
      <c r="BW16" s="504"/>
      <c r="BX16" s="504"/>
      <c r="BY16" s="506"/>
      <c r="BZ16" s="479"/>
      <c r="CA16" s="481"/>
      <c r="CB16" s="481"/>
      <c r="CC16" s="481"/>
      <c r="CD16" s="483"/>
      <c r="CE16" s="483"/>
      <c r="CF16" s="483"/>
      <c r="CG16" s="483"/>
    </row>
    <row r="17" spans="2:85" ht="15" customHeight="1">
      <c r="B17" s="92"/>
      <c r="C17" s="92"/>
      <c r="D17" s="379" t="s">
        <v>11</v>
      </c>
      <c r="E17" s="373"/>
      <c r="F17" s="373"/>
      <c r="G17" s="373" t="str">
        <f>IF(D15="ここに","",VLOOKUP(D15,'登録ナンバー'!$F$4:$H$616,3,0))</f>
        <v>TDC</v>
      </c>
      <c r="H17" s="373"/>
      <c r="I17" s="373"/>
      <c r="J17" s="373"/>
      <c r="K17" s="373"/>
      <c r="L17" s="385"/>
      <c r="M17" s="373"/>
      <c r="N17" s="373"/>
      <c r="O17" s="373"/>
      <c r="P17" s="373"/>
      <c r="Q17" s="373"/>
      <c r="R17" s="373"/>
      <c r="S17" s="386"/>
      <c r="T17" s="437"/>
      <c r="U17" s="438"/>
      <c r="V17" s="438"/>
      <c r="W17" s="438"/>
      <c r="X17" s="438"/>
      <c r="Y17" s="438"/>
      <c r="Z17" s="438"/>
      <c r="AA17" s="438"/>
      <c r="AB17" s="443"/>
      <c r="AC17" s="444"/>
      <c r="AD17" s="444"/>
      <c r="AE17" s="444"/>
      <c r="AF17" s="447"/>
      <c r="AG17" s="447"/>
      <c r="AH17" s="447"/>
      <c r="AI17" s="448"/>
      <c r="AJ17" s="457">
        <f>IF(OR(COUNTIF(AK11:AM21,2)=3,COUNTIF(AK11:AM21,1)=3),(L18+AB18)/(L18+AB18+P15+AF15),"")</f>
      </c>
      <c r="AK17" s="373"/>
      <c r="AL17" s="373"/>
      <c r="AM17" s="373"/>
      <c r="AN17" s="459">
        <f>IF(AJ17&lt;&gt;"",RANK(AJ17,AJ13:AJ21),RANK(AK15,AK11:AM21))</f>
        <v>3</v>
      </c>
      <c r="AO17" s="459"/>
      <c r="AP17" s="459"/>
      <c r="AQ17" s="459"/>
      <c r="AR17" s="137"/>
      <c r="AS17" s="92"/>
      <c r="AT17" s="379" t="s">
        <v>11</v>
      </c>
      <c r="AU17" s="373"/>
      <c r="AV17" s="373"/>
      <c r="AW17" s="464" t="str">
        <f>IF(AT15="ここに","",VLOOKUP(AT15,'登録ナンバー'!$F$4:$H$616,3,0))</f>
        <v>東近江グリフィンズ</v>
      </c>
      <c r="AX17" s="464"/>
      <c r="AY17" s="464"/>
      <c r="AZ17" s="464"/>
      <c r="BA17" s="464"/>
      <c r="BB17" s="466"/>
      <c r="BC17" s="464"/>
      <c r="BD17" s="464"/>
      <c r="BE17" s="464"/>
      <c r="BF17" s="464"/>
      <c r="BG17" s="464"/>
      <c r="BH17" s="464"/>
      <c r="BI17" s="468"/>
      <c r="BJ17" s="512"/>
      <c r="BK17" s="513"/>
      <c r="BL17" s="513"/>
      <c r="BM17" s="513"/>
      <c r="BN17" s="513"/>
      <c r="BO17" s="513"/>
      <c r="BP17" s="513"/>
      <c r="BQ17" s="513"/>
      <c r="BR17" s="503"/>
      <c r="BS17" s="504"/>
      <c r="BT17" s="504"/>
      <c r="BU17" s="504"/>
      <c r="BV17" s="516"/>
      <c r="BW17" s="516"/>
      <c r="BX17" s="516"/>
      <c r="BY17" s="517"/>
      <c r="BZ17" s="484">
        <f>IF(OR(COUNTIF(CA11:CC21,2)=3,COUNTIF(CA11:CC21,1)=3),(BB18+BR18)/(BB18+BR18+BF15+BV15),"")</f>
      </c>
      <c r="CA17" s="464"/>
      <c r="CB17" s="464"/>
      <c r="CC17" s="464"/>
      <c r="CD17" s="486">
        <f>IF(BZ17&lt;&gt;"",RANK(BZ17,BZ13:BZ21),RANK(CA15,CA11:CC21))</f>
        <v>2</v>
      </c>
      <c r="CE17" s="486"/>
      <c r="CF17" s="486"/>
      <c r="CG17" s="486"/>
    </row>
    <row r="18" spans="2:85" ht="5.25" customHeight="1" hidden="1">
      <c r="B18" s="92"/>
      <c r="C18" s="92"/>
      <c r="D18" s="379"/>
      <c r="E18" s="373"/>
      <c r="F18" s="373"/>
      <c r="G18" s="89"/>
      <c r="H18" s="89"/>
      <c r="I18" s="89"/>
      <c r="J18" s="89"/>
      <c r="K18" s="89"/>
      <c r="L18" s="99">
        <f>IF(L15="⑦","7",IF(L15="⑥","6",L15))</f>
        <v>2</v>
      </c>
      <c r="M18" s="100"/>
      <c r="N18" s="100"/>
      <c r="O18" s="100"/>
      <c r="P18" s="100"/>
      <c r="Q18" s="100"/>
      <c r="R18" s="100"/>
      <c r="S18" s="104"/>
      <c r="T18" s="439"/>
      <c r="U18" s="440"/>
      <c r="V18" s="440"/>
      <c r="W18" s="440"/>
      <c r="X18" s="440"/>
      <c r="Y18" s="440"/>
      <c r="Z18" s="440"/>
      <c r="AA18" s="440"/>
      <c r="AB18" s="99">
        <f>IF(AB15="⑦","7",IF(AB15="⑥","6",AB15))</f>
        <v>2</v>
      </c>
      <c r="AC18" s="102"/>
      <c r="AD18" s="102"/>
      <c r="AE18" s="102"/>
      <c r="AF18" s="102"/>
      <c r="AG18" s="102"/>
      <c r="AH18" s="102"/>
      <c r="AI18" s="109"/>
      <c r="AJ18" s="458"/>
      <c r="AK18" s="381"/>
      <c r="AL18" s="381"/>
      <c r="AM18" s="381"/>
      <c r="AN18" s="460"/>
      <c r="AO18" s="460"/>
      <c r="AP18" s="460"/>
      <c r="AQ18" s="460"/>
      <c r="AR18" s="137"/>
      <c r="AS18" s="92"/>
      <c r="AT18" s="379"/>
      <c r="AU18" s="373"/>
      <c r="AV18" s="373"/>
      <c r="AW18" s="285"/>
      <c r="AX18" s="285"/>
      <c r="AY18" s="285"/>
      <c r="AZ18" s="285"/>
      <c r="BA18" s="285"/>
      <c r="BB18" s="286">
        <f>IF(BB15="⑦","7",IF(BB15="⑥","6",BB15))</f>
        <v>2</v>
      </c>
      <c r="BC18" s="287"/>
      <c r="BD18" s="287"/>
      <c r="BE18" s="287"/>
      <c r="BF18" s="287"/>
      <c r="BG18" s="287"/>
      <c r="BH18" s="287"/>
      <c r="BI18" s="288"/>
      <c r="BJ18" s="514"/>
      <c r="BK18" s="515"/>
      <c r="BL18" s="515"/>
      <c r="BM18" s="515"/>
      <c r="BN18" s="515"/>
      <c r="BO18" s="515"/>
      <c r="BP18" s="515"/>
      <c r="BQ18" s="515"/>
      <c r="BR18" s="286" t="str">
        <f>IF(BR15="⑦","7",IF(BR15="⑥","6",BR15))</f>
        <v>6</v>
      </c>
      <c r="BS18" s="289"/>
      <c r="BT18" s="289"/>
      <c r="BU18" s="289"/>
      <c r="BV18" s="289"/>
      <c r="BW18" s="289"/>
      <c r="BX18" s="289"/>
      <c r="BY18" s="290"/>
      <c r="BZ18" s="507"/>
      <c r="CA18" s="469"/>
      <c r="CB18" s="469"/>
      <c r="CC18" s="469"/>
      <c r="CD18" s="509"/>
      <c r="CE18" s="509"/>
      <c r="CF18" s="509"/>
      <c r="CG18" s="509"/>
    </row>
    <row r="19" spans="2:85" ht="12" customHeight="1">
      <c r="B19" s="92"/>
      <c r="C19" s="397">
        <f>AN21</f>
        <v>2</v>
      </c>
      <c r="D19" s="398" t="s">
        <v>1450</v>
      </c>
      <c r="E19" s="399"/>
      <c r="F19" s="399"/>
      <c r="G19" s="463" t="str">
        <f>IF(D19="ここに","",VLOOKUP(D19,'登録ナンバー'!$F$1:$I$616,2,0))</f>
        <v>西和田昌恭</v>
      </c>
      <c r="H19" s="463"/>
      <c r="I19" s="463"/>
      <c r="J19" s="463"/>
      <c r="K19" s="463"/>
      <c r="L19" s="465">
        <v>0</v>
      </c>
      <c r="M19" s="463"/>
      <c r="N19" s="463"/>
      <c r="O19" s="463" t="s">
        <v>10</v>
      </c>
      <c r="P19" s="463">
        <f>IF(AB11="","",IF(AB11="⑥",6,IF(AB11="⑦",7,AB11)))</f>
        <v>6</v>
      </c>
      <c r="Q19" s="463"/>
      <c r="R19" s="463"/>
      <c r="S19" s="467"/>
      <c r="T19" s="465" t="s">
        <v>1570</v>
      </c>
      <c r="U19" s="463"/>
      <c r="V19" s="463"/>
      <c r="W19" s="463" t="s">
        <v>10</v>
      </c>
      <c r="X19" s="463">
        <f>IF(T11="","",IF(AB15="⑥",6,IF(AB15="⑦",7,AB15)))</f>
        <v>2</v>
      </c>
      <c r="Y19" s="463"/>
      <c r="Z19" s="463"/>
      <c r="AA19" s="467"/>
      <c r="AB19" s="471"/>
      <c r="AC19" s="472"/>
      <c r="AD19" s="472"/>
      <c r="AE19" s="472"/>
      <c r="AF19" s="472"/>
      <c r="AG19" s="472"/>
      <c r="AH19" s="473"/>
      <c r="AI19" s="474"/>
      <c r="AJ19" s="478">
        <f>IF(COUNTIF(AK11:AM26,1)=2,"直接対決","")</f>
      </c>
      <c r="AK19" s="480">
        <f>COUNTIF(L19:AI20,"⑥")+COUNTIF(L19:AI20,"⑦")</f>
        <v>1</v>
      </c>
      <c r="AL19" s="480"/>
      <c r="AM19" s="480"/>
      <c r="AN19" s="482">
        <f>IF(T11="","",2-AK19)</f>
        <v>1</v>
      </c>
      <c r="AO19" s="482"/>
      <c r="AP19" s="482"/>
      <c r="AQ19" s="482"/>
      <c r="AR19" s="566"/>
      <c r="AS19" s="397">
        <f>CD21</f>
        <v>3</v>
      </c>
      <c r="AT19" s="398" t="s">
        <v>1451</v>
      </c>
      <c r="AU19" s="399"/>
      <c r="AV19" s="399"/>
      <c r="AW19" s="399" t="str">
        <f>IF(AT19="ここに","",VLOOKUP(AT19,'登録ナンバー'!$F$1:$I$616,2,0))</f>
        <v>福永一典</v>
      </c>
      <c r="AX19" s="399"/>
      <c r="AY19" s="399"/>
      <c r="AZ19" s="399"/>
      <c r="BA19" s="399"/>
      <c r="BB19" s="433">
        <f>IF(BR11="","",IF(AND(BV11=6,BR11&lt;&gt;"⑦"),"⑥",IF(BV11=7,"⑦",BV11)))</f>
        <v>0</v>
      </c>
      <c r="BC19" s="399"/>
      <c r="BD19" s="399"/>
      <c r="BE19" s="399" t="s">
        <v>10</v>
      </c>
      <c r="BF19" s="399">
        <f>IF(BR11="","",IF(BR11="⑥",6,IF(BR11="⑦",7,BR11)))</f>
        <v>6</v>
      </c>
      <c r="BG19" s="399"/>
      <c r="BH19" s="399"/>
      <c r="BI19" s="434"/>
      <c r="BJ19" s="433">
        <f>IF(BJ11="","",IF(AND(BV15=6,BR15&lt;&gt;"⑦"),"⑥",IF(BV15=7,"⑦",BV15)))</f>
        <v>0</v>
      </c>
      <c r="BK19" s="399"/>
      <c r="BL19" s="399"/>
      <c r="BM19" s="399" t="s">
        <v>10</v>
      </c>
      <c r="BN19" s="399">
        <f>IF(BJ11="","",IF(BR15="⑥",6,IF(BR15="⑦",7,BR15)))</f>
        <v>6</v>
      </c>
      <c r="BO19" s="399"/>
      <c r="BP19" s="399"/>
      <c r="BQ19" s="434"/>
      <c r="BR19" s="532"/>
      <c r="BS19" s="533"/>
      <c r="BT19" s="533"/>
      <c r="BU19" s="533"/>
      <c r="BV19" s="533"/>
      <c r="BW19" s="533"/>
      <c r="BX19" s="534"/>
      <c r="BY19" s="535"/>
      <c r="BZ19" s="449">
        <f>IF(COUNTIF(CA11:CC26,1)=2,"直接対決","")</f>
      </c>
      <c r="CA19" s="451">
        <f>COUNTIF(BB19:BY20,"⑥")+COUNTIF(BB19:BY20,"⑦")</f>
        <v>0</v>
      </c>
      <c r="CB19" s="451"/>
      <c r="CC19" s="451"/>
      <c r="CD19" s="453">
        <f>IF(BJ11="","",2-CA19)</f>
        <v>2</v>
      </c>
      <c r="CE19" s="453"/>
      <c r="CF19" s="453"/>
      <c r="CG19" s="453"/>
    </row>
    <row r="20" spans="2:85" ht="12" customHeight="1">
      <c r="B20" s="92"/>
      <c r="C20" s="397"/>
      <c r="D20" s="379"/>
      <c r="E20" s="373"/>
      <c r="F20" s="373"/>
      <c r="G20" s="464"/>
      <c r="H20" s="464"/>
      <c r="I20" s="464"/>
      <c r="J20" s="464"/>
      <c r="K20" s="464"/>
      <c r="L20" s="466"/>
      <c r="M20" s="464"/>
      <c r="N20" s="464"/>
      <c r="O20" s="464"/>
      <c r="P20" s="464"/>
      <c r="Q20" s="464"/>
      <c r="R20" s="464"/>
      <c r="S20" s="468"/>
      <c r="T20" s="466"/>
      <c r="U20" s="464"/>
      <c r="V20" s="464"/>
      <c r="W20" s="464"/>
      <c r="X20" s="464"/>
      <c r="Y20" s="464"/>
      <c r="Z20" s="464"/>
      <c r="AA20" s="468"/>
      <c r="AB20" s="475"/>
      <c r="AC20" s="473"/>
      <c r="AD20" s="473"/>
      <c r="AE20" s="473"/>
      <c r="AF20" s="473"/>
      <c r="AG20" s="473"/>
      <c r="AH20" s="473"/>
      <c r="AI20" s="474"/>
      <c r="AJ20" s="479"/>
      <c r="AK20" s="481"/>
      <c r="AL20" s="481"/>
      <c r="AM20" s="481"/>
      <c r="AN20" s="483"/>
      <c r="AO20" s="483"/>
      <c r="AP20" s="483"/>
      <c r="AQ20" s="483"/>
      <c r="AR20" s="567"/>
      <c r="AS20" s="397"/>
      <c r="AT20" s="379"/>
      <c r="AU20" s="373"/>
      <c r="AV20" s="373"/>
      <c r="AW20" s="373"/>
      <c r="AX20" s="373"/>
      <c r="AY20" s="373"/>
      <c r="AZ20" s="373"/>
      <c r="BA20" s="373"/>
      <c r="BB20" s="385"/>
      <c r="BC20" s="373"/>
      <c r="BD20" s="373"/>
      <c r="BE20" s="373"/>
      <c r="BF20" s="373"/>
      <c r="BG20" s="373"/>
      <c r="BH20" s="373"/>
      <c r="BI20" s="386"/>
      <c r="BJ20" s="385"/>
      <c r="BK20" s="373"/>
      <c r="BL20" s="373"/>
      <c r="BM20" s="373"/>
      <c r="BN20" s="373"/>
      <c r="BO20" s="373"/>
      <c r="BP20" s="373"/>
      <c r="BQ20" s="386"/>
      <c r="BR20" s="536"/>
      <c r="BS20" s="534"/>
      <c r="BT20" s="534"/>
      <c r="BU20" s="534"/>
      <c r="BV20" s="534"/>
      <c r="BW20" s="534"/>
      <c r="BX20" s="534"/>
      <c r="BY20" s="535"/>
      <c r="BZ20" s="450"/>
      <c r="CA20" s="452"/>
      <c r="CB20" s="452"/>
      <c r="CC20" s="452"/>
      <c r="CD20" s="454"/>
      <c r="CE20" s="454"/>
      <c r="CF20" s="454"/>
      <c r="CG20" s="454"/>
    </row>
    <row r="21" spans="2:85" ht="18" customHeight="1" thickBot="1">
      <c r="B21" s="92"/>
      <c r="C21" s="92"/>
      <c r="D21" s="379" t="s">
        <v>11</v>
      </c>
      <c r="E21" s="373"/>
      <c r="F21" s="373"/>
      <c r="G21" s="464" t="str">
        <f>IF(D19="ここに","",VLOOKUP(D19,'登録ナンバー'!$F$4:$H$616,3,0))</f>
        <v>うさぎとかめの集い</v>
      </c>
      <c r="H21" s="464"/>
      <c r="I21" s="464"/>
      <c r="J21" s="464"/>
      <c r="K21" s="464"/>
      <c r="L21" s="466"/>
      <c r="M21" s="464"/>
      <c r="N21" s="464"/>
      <c r="O21" s="464"/>
      <c r="P21" s="469"/>
      <c r="Q21" s="469"/>
      <c r="R21" s="469"/>
      <c r="S21" s="470"/>
      <c r="T21" s="466"/>
      <c r="U21" s="464"/>
      <c r="V21" s="464"/>
      <c r="W21" s="464"/>
      <c r="X21" s="464"/>
      <c r="Y21" s="464"/>
      <c r="Z21" s="464"/>
      <c r="AA21" s="468"/>
      <c r="AB21" s="475"/>
      <c r="AC21" s="473"/>
      <c r="AD21" s="473"/>
      <c r="AE21" s="473"/>
      <c r="AF21" s="473"/>
      <c r="AG21" s="473"/>
      <c r="AH21" s="473"/>
      <c r="AI21" s="474"/>
      <c r="AJ21" s="484">
        <f>IF(OR(COUNTIF(AK11:AM21,2)=3,COUNTIF(AK11:AM21,1)=3),(T22+L22)/(L22+X19+P19+T22),"")</f>
      </c>
      <c r="AK21" s="485"/>
      <c r="AL21" s="485"/>
      <c r="AM21" s="485"/>
      <c r="AN21" s="486">
        <f>IF(AJ21&lt;&gt;"",RANK(AJ21,AJ13:AJ21),RANK(AK19,AK11:AM21))</f>
        <v>2</v>
      </c>
      <c r="AO21" s="486"/>
      <c r="AP21" s="486"/>
      <c r="AQ21" s="486"/>
      <c r="AR21" s="137"/>
      <c r="AS21" s="92"/>
      <c r="AT21" s="379" t="s">
        <v>11</v>
      </c>
      <c r="AU21" s="373"/>
      <c r="AV21" s="373"/>
      <c r="AW21" s="373" t="str">
        <f>IF(AT19="ここに","",VLOOKUP(AT19,'登録ナンバー'!$F$4:$H$616,3,0))</f>
        <v>Ｋテニスカレッジ</v>
      </c>
      <c r="AX21" s="373"/>
      <c r="AY21" s="373"/>
      <c r="AZ21" s="373"/>
      <c r="BA21" s="373"/>
      <c r="BB21" s="385"/>
      <c r="BC21" s="373"/>
      <c r="BD21" s="373"/>
      <c r="BE21" s="373"/>
      <c r="BF21" s="381"/>
      <c r="BG21" s="381"/>
      <c r="BH21" s="381"/>
      <c r="BI21" s="394"/>
      <c r="BJ21" s="385"/>
      <c r="BK21" s="373"/>
      <c r="BL21" s="373"/>
      <c r="BM21" s="373"/>
      <c r="BN21" s="373"/>
      <c r="BO21" s="373"/>
      <c r="BP21" s="373"/>
      <c r="BQ21" s="386"/>
      <c r="BR21" s="536"/>
      <c r="BS21" s="534"/>
      <c r="BT21" s="534"/>
      <c r="BU21" s="534"/>
      <c r="BV21" s="534"/>
      <c r="BW21" s="534"/>
      <c r="BX21" s="534"/>
      <c r="BY21" s="535"/>
      <c r="BZ21" s="457">
        <f>IF(OR(COUNTIF(CA11:CC21,2)=3,COUNTIF(CA11:CC21,1)=3),(BJ22+BB22)/(BB22+BN19+BF19+BJ22),"")</f>
      </c>
      <c r="CA21" s="538"/>
      <c r="CB21" s="538"/>
      <c r="CC21" s="538"/>
      <c r="CD21" s="459">
        <f>IF(BZ21&lt;&gt;"",RANK(BZ21,BZ13:BZ21),RANK(CA19,CA11:CC21))</f>
        <v>3</v>
      </c>
      <c r="CE21" s="459"/>
      <c r="CF21" s="459"/>
      <c r="CG21" s="459"/>
    </row>
    <row r="22" spans="3:85" ht="3" customHeight="1" hidden="1">
      <c r="C22" s="92"/>
      <c r="D22" s="379"/>
      <c r="E22" s="373"/>
      <c r="F22" s="373"/>
      <c r="G22" s="285"/>
      <c r="H22" s="285"/>
      <c r="I22" s="285"/>
      <c r="J22" s="285"/>
      <c r="K22" s="285"/>
      <c r="L22" s="291">
        <f>IF(L19="⑦","7",IF(L19="⑥","6",L19))</f>
        <v>0</v>
      </c>
      <c r="M22" s="292"/>
      <c r="N22" s="292"/>
      <c r="O22" s="292"/>
      <c r="P22" s="292"/>
      <c r="Q22" s="292"/>
      <c r="R22" s="292"/>
      <c r="S22" s="293"/>
      <c r="T22" s="291" t="str">
        <f>IF(T19="⑦","7",IF(T19="⑥","6",T19))</f>
        <v>6</v>
      </c>
      <c r="U22" s="292"/>
      <c r="V22" s="292"/>
      <c r="W22" s="292"/>
      <c r="X22" s="292"/>
      <c r="Y22" s="292"/>
      <c r="Z22" s="292"/>
      <c r="AA22" s="292"/>
      <c r="AB22" s="476"/>
      <c r="AC22" s="477"/>
      <c r="AD22" s="477"/>
      <c r="AE22" s="477"/>
      <c r="AF22" s="477"/>
      <c r="AG22" s="473"/>
      <c r="AH22" s="473"/>
      <c r="AI22" s="474"/>
      <c r="AJ22" s="565"/>
      <c r="AK22" s="571"/>
      <c r="AL22" s="571"/>
      <c r="AM22" s="571"/>
      <c r="AN22" s="569"/>
      <c r="AO22" s="569"/>
      <c r="AP22" s="569"/>
      <c r="AQ22" s="569"/>
      <c r="AR22" s="92"/>
      <c r="AS22" s="92"/>
      <c r="AT22" s="379"/>
      <c r="AU22" s="373"/>
      <c r="AV22" s="373"/>
      <c r="AW22" s="89"/>
      <c r="AX22" s="89"/>
      <c r="AY22" s="89"/>
      <c r="AZ22" s="89"/>
      <c r="BA22" s="89"/>
      <c r="BB22" s="101">
        <f>IF(BB19="⑦","7",IF(BB19="⑥","6",BB19))</f>
        <v>0</v>
      </c>
      <c r="BI22" s="105"/>
      <c r="BJ22" s="101">
        <f>IF(BJ19="⑦","7",IF(BJ19="⑥","6",BJ19))</f>
        <v>0</v>
      </c>
      <c r="BR22" s="547"/>
      <c r="BS22" s="548"/>
      <c r="BT22" s="548"/>
      <c r="BU22" s="548"/>
      <c r="BV22" s="548"/>
      <c r="BW22" s="534"/>
      <c r="BX22" s="534"/>
      <c r="BY22" s="535"/>
      <c r="BZ22" s="561"/>
      <c r="CA22" s="562"/>
      <c r="CB22" s="562"/>
      <c r="CC22" s="562"/>
      <c r="CD22" s="563"/>
      <c r="CE22" s="563"/>
      <c r="CF22" s="563"/>
      <c r="CG22" s="563"/>
    </row>
    <row r="23" spans="4:85" ht="12" customHeight="1">
      <c r="D23" s="145"/>
      <c r="E23" s="145"/>
      <c r="F23" s="145"/>
      <c r="G23" s="145"/>
      <c r="H23" s="145"/>
      <c r="I23" s="145"/>
      <c r="J23" s="146"/>
      <c r="K23" s="146"/>
      <c r="L23" s="111"/>
      <c r="M23" s="111"/>
      <c r="N23" s="111"/>
      <c r="O23" s="111"/>
      <c r="P23" s="111"/>
      <c r="Q23" s="111"/>
      <c r="R23" s="111"/>
      <c r="S23" s="147"/>
      <c r="T23" s="147"/>
      <c r="U23" s="147"/>
      <c r="V23" s="147"/>
      <c r="W23" s="147"/>
      <c r="X23" s="147"/>
      <c r="Y23" s="147"/>
      <c r="Z23" s="147"/>
      <c r="AA23" s="148"/>
      <c r="AB23" s="148"/>
      <c r="AC23" s="148"/>
      <c r="AD23" s="148"/>
      <c r="AE23" s="149"/>
      <c r="AF23" s="149"/>
      <c r="AG23" s="149"/>
      <c r="AH23" s="149"/>
      <c r="AI23" s="108"/>
      <c r="AJ23" s="136"/>
      <c r="AK23" s="136"/>
      <c r="AL23" s="136"/>
      <c r="AM23" s="136"/>
      <c r="AN23" s="136"/>
      <c r="AO23" s="136"/>
      <c r="AP23" s="136"/>
      <c r="AQ23" s="136"/>
      <c r="AS23" s="89"/>
      <c r="AT23" s="147"/>
      <c r="AU23" s="147"/>
      <c r="AV23" s="147"/>
      <c r="AW23" s="147"/>
      <c r="AX23" s="147"/>
      <c r="AY23" s="147"/>
      <c r="AZ23" s="147"/>
      <c r="BA23" s="150"/>
      <c r="BB23" s="111"/>
      <c r="BC23" s="111"/>
      <c r="BD23" s="111"/>
      <c r="BE23" s="111"/>
      <c r="BF23" s="111"/>
      <c r="BG23" s="111"/>
      <c r="BH23" s="147"/>
      <c r="BI23" s="147"/>
      <c r="BJ23" s="147"/>
      <c r="BK23" s="147"/>
      <c r="BL23" s="147"/>
      <c r="BM23" s="147"/>
      <c r="BN23" s="147"/>
      <c r="BO23" s="147"/>
      <c r="BP23" s="148"/>
      <c r="BQ23" s="148"/>
      <c r="BR23" s="148"/>
      <c r="BS23" s="148"/>
      <c r="BT23" s="149"/>
      <c r="BU23" s="149"/>
      <c r="BV23" s="149"/>
      <c r="BW23" s="149"/>
      <c r="BX23" s="98"/>
      <c r="BY23" s="98"/>
      <c r="BZ23" s="98"/>
      <c r="CA23" s="98"/>
      <c r="CB23" s="98"/>
      <c r="CC23" s="98"/>
      <c r="CD23" s="131"/>
      <c r="CE23" s="131"/>
      <c r="CF23" s="131"/>
      <c r="CG23" s="131"/>
    </row>
    <row r="24" spans="4:75" ht="12" customHeight="1"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116"/>
      <c r="BQ24" s="116"/>
      <c r="BR24" s="116"/>
      <c r="BS24" s="116"/>
      <c r="BT24" s="116"/>
      <c r="BU24" s="116"/>
      <c r="BV24" s="116"/>
      <c r="BW24" s="116"/>
    </row>
    <row r="25" spans="4:75" ht="12" customHeight="1">
      <c r="D25" s="373" t="s">
        <v>1452</v>
      </c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116"/>
      <c r="BQ25" s="116"/>
      <c r="BR25" s="116"/>
      <c r="BS25" s="116"/>
      <c r="BT25" s="116"/>
      <c r="BU25" s="116"/>
      <c r="BV25" s="116"/>
      <c r="BW25" s="116"/>
    </row>
    <row r="26" spans="4:75" ht="12" customHeight="1"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116"/>
      <c r="BQ26" s="116"/>
      <c r="BR26" s="116"/>
      <c r="BS26" s="116"/>
      <c r="BT26" s="116"/>
      <c r="BU26" s="116"/>
      <c r="BV26" s="116"/>
      <c r="BW26" s="116"/>
    </row>
    <row r="27" spans="2:75" ht="12" customHeight="1">
      <c r="B27" s="92"/>
      <c r="D27" s="576" t="s">
        <v>17</v>
      </c>
      <c r="E27" s="573"/>
      <c r="F27" s="573"/>
      <c r="G27" s="573"/>
      <c r="H27" s="573"/>
      <c r="I27" s="573"/>
      <c r="J27" s="573"/>
      <c r="K27" s="574"/>
      <c r="L27" s="382" t="str">
        <f>G31</f>
        <v>塩谷敦彦</v>
      </c>
      <c r="M27" s="383"/>
      <c r="N27" s="383"/>
      <c r="O27" s="383"/>
      <c r="P27" s="383"/>
      <c r="Q27" s="383"/>
      <c r="R27" s="383"/>
      <c r="S27" s="384"/>
      <c r="T27" s="572" t="str">
        <f>G35</f>
        <v>小倉俊郎</v>
      </c>
      <c r="U27" s="573"/>
      <c r="V27" s="573"/>
      <c r="W27" s="573"/>
      <c r="X27" s="573"/>
      <c r="Y27" s="573"/>
      <c r="Z27" s="573"/>
      <c r="AA27" s="574"/>
      <c r="AB27" s="572" t="str">
        <f>G39</f>
        <v>杉山春澄</v>
      </c>
      <c r="AC27" s="573"/>
      <c r="AD27" s="573"/>
      <c r="AE27" s="573"/>
      <c r="AF27" s="573"/>
      <c r="AG27" s="573"/>
      <c r="AH27" s="573"/>
      <c r="AI27" s="575"/>
      <c r="AJ27" s="389">
        <f>IF(AJ33&lt;&gt;"","取得","")</f>
      </c>
      <c r="AK27" s="98"/>
      <c r="AL27" s="383" t="s">
        <v>7</v>
      </c>
      <c r="AM27" s="383"/>
      <c r="AN27" s="383"/>
      <c r="AO27" s="383"/>
      <c r="AP27" s="383"/>
      <c r="AQ27" s="383"/>
      <c r="AR27" s="132"/>
      <c r="AS27" s="89"/>
      <c r="AT27" s="89"/>
      <c r="AU27" s="89"/>
      <c r="AV27" s="89"/>
      <c r="AW27" s="89"/>
      <c r="AX27" s="89"/>
      <c r="AY27" s="89"/>
      <c r="AZ27" s="89"/>
      <c r="BA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</row>
    <row r="28" spans="2:75" ht="12" customHeight="1">
      <c r="B28" s="92"/>
      <c r="D28" s="379"/>
      <c r="E28" s="373"/>
      <c r="F28" s="373"/>
      <c r="G28" s="373"/>
      <c r="H28" s="373"/>
      <c r="I28" s="373"/>
      <c r="J28" s="373"/>
      <c r="K28" s="386"/>
      <c r="L28" s="385"/>
      <c r="M28" s="373"/>
      <c r="N28" s="373"/>
      <c r="O28" s="373"/>
      <c r="P28" s="373"/>
      <c r="Q28" s="373"/>
      <c r="R28" s="373"/>
      <c r="S28" s="386"/>
      <c r="T28" s="385"/>
      <c r="U28" s="373"/>
      <c r="V28" s="373"/>
      <c r="W28" s="373"/>
      <c r="X28" s="373"/>
      <c r="Y28" s="373"/>
      <c r="Z28" s="373"/>
      <c r="AA28" s="386"/>
      <c r="AB28" s="385"/>
      <c r="AC28" s="373"/>
      <c r="AD28" s="373"/>
      <c r="AE28" s="373"/>
      <c r="AF28" s="373"/>
      <c r="AG28" s="373"/>
      <c r="AH28" s="373"/>
      <c r="AI28" s="388"/>
      <c r="AJ28" s="390"/>
      <c r="AL28" s="373"/>
      <c r="AM28" s="373"/>
      <c r="AN28" s="373"/>
      <c r="AO28" s="373"/>
      <c r="AP28" s="373"/>
      <c r="AQ28" s="373"/>
      <c r="AR28" s="132"/>
      <c r="AS28" s="89"/>
      <c r="AT28" s="89"/>
      <c r="AU28" s="89"/>
      <c r="AV28" s="89"/>
      <c r="AW28" s="89"/>
      <c r="AX28" s="89"/>
      <c r="AY28" s="89"/>
      <c r="AZ28" s="89"/>
      <c r="BA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</row>
    <row r="29" spans="2:75" ht="12" customHeight="1">
      <c r="B29" s="92"/>
      <c r="D29" s="379"/>
      <c r="E29" s="373"/>
      <c r="F29" s="373"/>
      <c r="G29" s="373"/>
      <c r="H29" s="373"/>
      <c r="I29" s="373"/>
      <c r="J29" s="373"/>
      <c r="K29" s="386"/>
      <c r="L29" s="385" t="str">
        <f>G33</f>
        <v>東近江グリフィンズ</v>
      </c>
      <c r="M29" s="373"/>
      <c r="N29" s="373"/>
      <c r="O29" s="373"/>
      <c r="P29" s="373"/>
      <c r="Q29" s="373"/>
      <c r="R29" s="373"/>
      <c r="S29" s="386"/>
      <c r="T29" s="385" t="str">
        <f>G37</f>
        <v>一般</v>
      </c>
      <c r="U29" s="373"/>
      <c r="V29" s="373"/>
      <c r="W29" s="373"/>
      <c r="X29" s="373"/>
      <c r="Y29" s="373"/>
      <c r="Z29" s="373"/>
      <c r="AA29" s="373"/>
      <c r="AB29" s="385" t="str">
        <f>G41</f>
        <v>村田八日市ＴＣ</v>
      </c>
      <c r="AC29" s="373"/>
      <c r="AD29" s="373"/>
      <c r="AE29" s="373"/>
      <c r="AF29" s="373"/>
      <c r="AG29" s="373"/>
      <c r="AH29" s="373"/>
      <c r="AI29" s="386"/>
      <c r="AJ29" s="390">
        <f>IF(AJ33&lt;&gt;"","ゲーム率","")</f>
      </c>
      <c r="AK29" s="373"/>
      <c r="AL29" s="373" t="s">
        <v>8</v>
      </c>
      <c r="AM29" s="373"/>
      <c r="AN29" s="373"/>
      <c r="AO29" s="373"/>
      <c r="AP29" s="373"/>
      <c r="AQ29" s="373"/>
      <c r="AR29" s="132"/>
      <c r="AS29" s="89"/>
      <c r="AT29" s="89"/>
      <c r="AU29" s="89"/>
      <c r="AV29" s="89"/>
      <c r="AW29" s="89"/>
      <c r="AX29" s="89"/>
      <c r="AY29" s="89"/>
      <c r="AZ29" s="89"/>
      <c r="BA29" s="115"/>
      <c r="BB29" s="588" t="s">
        <v>1468</v>
      </c>
      <c r="BC29" s="588"/>
      <c r="BD29" s="588"/>
      <c r="BE29" s="588"/>
      <c r="BF29" s="588"/>
      <c r="BG29" s="588"/>
      <c r="BH29" s="588"/>
      <c r="BI29" s="588"/>
      <c r="BJ29" s="588"/>
      <c r="BK29" s="588"/>
      <c r="BL29" s="588"/>
      <c r="BM29" s="588"/>
      <c r="BN29" s="588"/>
      <c r="BO29" s="588"/>
      <c r="BP29" s="588"/>
      <c r="BQ29" s="588"/>
      <c r="BR29" s="588"/>
      <c r="BS29" s="588"/>
      <c r="BT29" s="588"/>
      <c r="BU29" s="588"/>
      <c r="BV29" s="588"/>
      <c r="BW29" s="89"/>
    </row>
    <row r="30" spans="2:75" ht="12" customHeight="1">
      <c r="B30" s="92"/>
      <c r="D30" s="380"/>
      <c r="E30" s="381"/>
      <c r="F30" s="381"/>
      <c r="G30" s="381"/>
      <c r="H30" s="381"/>
      <c r="I30" s="381"/>
      <c r="J30" s="381"/>
      <c r="K30" s="394"/>
      <c r="L30" s="393"/>
      <c r="M30" s="381"/>
      <c r="N30" s="381"/>
      <c r="O30" s="381"/>
      <c r="P30" s="381"/>
      <c r="Q30" s="381"/>
      <c r="R30" s="381"/>
      <c r="S30" s="394"/>
      <c r="T30" s="393"/>
      <c r="U30" s="381"/>
      <c r="V30" s="381"/>
      <c r="W30" s="381"/>
      <c r="X30" s="381"/>
      <c r="Y30" s="381"/>
      <c r="Z30" s="381"/>
      <c r="AA30" s="381"/>
      <c r="AB30" s="393"/>
      <c r="AC30" s="381"/>
      <c r="AD30" s="381"/>
      <c r="AE30" s="381"/>
      <c r="AF30" s="381"/>
      <c r="AG30" s="381"/>
      <c r="AH30" s="381"/>
      <c r="AI30" s="394"/>
      <c r="AJ30" s="395"/>
      <c r="AK30" s="381"/>
      <c r="AL30" s="381"/>
      <c r="AM30" s="381"/>
      <c r="AN30" s="381"/>
      <c r="AO30" s="381"/>
      <c r="AP30" s="381"/>
      <c r="AQ30" s="381"/>
      <c r="AR30" s="132"/>
      <c r="AS30" s="115"/>
      <c r="BB30" s="588"/>
      <c r="BC30" s="588"/>
      <c r="BD30" s="588"/>
      <c r="BE30" s="588"/>
      <c r="BF30" s="588"/>
      <c r="BG30" s="588"/>
      <c r="BH30" s="588"/>
      <c r="BI30" s="588"/>
      <c r="BJ30" s="588"/>
      <c r="BK30" s="588"/>
      <c r="BL30" s="588"/>
      <c r="BM30" s="588"/>
      <c r="BN30" s="588"/>
      <c r="BO30" s="588"/>
      <c r="BP30" s="588"/>
      <c r="BQ30" s="588"/>
      <c r="BR30" s="588"/>
      <c r="BS30" s="588"/>
      <c r="BT30" s="588"/>
      <c r="BU30" s="588"/>
      <c r="BV30" s="588"/>
      <c r="BW30" s="116"/>
    </row>
    <row r="31" spans="2:86" s="89" customFormat="1" ht="12" customHeight="1">
      <c r="B31" s="95"/>
      <c r="C31" s="397">
        <f>AN33</f>
        <v>1</v>
      </c>
      <c r="D31" s="398" t="s">
        <v>1443</v>
      </c>
      <c r="E31" s="399"/>
      <c r="F31" s="399"/>
      <c r="G31" s="400" t="str">
        <f>IF(D31="ここに","",VLOOKUP(D31,'登録ナンバー'!$F$1:$I$616,2,0))</f>
        <v>塩谷敦彦</v>
      </c>
      <c r="H31" s="400"/>
      <c r="I31" s="400"/>
      <c r="J31" s="400"/>
      <c r="K31" s="400"/>
      <c r="L31" s="402">
        <f>IF(T31="","丸付き数字は試合順番","")</f>
      </c>
      <c r="M31" s="403"/>
      <c r="N31" s="403"/>
      <c r="O31" s="403"/>
      <c r="P31" s="403"/>
      <c r="Q31" s="403"/>
      <c r="R31" s="403"/>
      <c r="S31" s="404"/>
      <c r="T31" s="411" t="s">
        <v>1568</v>
      </c>
      <c r="U31" s="412"/>
      <c r="V31" s="412"/>
      <c r="W31" s="412" t="s">
        <v>10</v>
      </c>
      <c r="X31" s="412">
        <v>3</v>
      </c>
      <c r="Y31" s="412"/>
      <c r="Z31" s="412"/>
      <c r="AA31" s="415"/>
      <c r="AB31" s="411" t="s">
        <v>1570</v>
      </c>
      <c r="AC31" s="412"/>
      <c r="AD31" s="412"/>
      <c r="AE31" s="412" t="s">
        <v>10</v>
      </c>
      <c r="AF31" s="412">
        <v>0</v>
      </c>
      <c r="AG31" s="412"/>
      <c r="AH31" s="412"/>
      <c r="AI31" s="415"/>
      <c r="AJ31" s="417">
        <f>IF(COUNTIF(AK31:AM41,1)=2,"直接対決","")</f>
      </c>
      <c r="AK31" s="419">
        <f>COUNTIF(L31:AI32,"⑥")+COUNTIF(L31:AI32,"⑦")</f>
        <v>2</v>
      </c>
      <c r="AL31" s="419"/>
      <c r="AM31" s="419"/>
      <c r="AN31" s="421">
        <f>IF(T31="","",2-AK31)</f>
        <v>0</v>
      </c>
      <c r="AO31" s="421"/>
      <c r="AP31" s="421"/>
      <c r="AQ31" s="421"/>
      <c r="AR31" s="568"/>
      <c r="AS31" s="115"/>
      <c r="AT31" s="91"/>
      <c r="AU31" s="91"/>
      <c r="AV31" s="91"/>
      <c r="AW31" s="91"/>
      <c r="AX31" s="91"/>
      <c r="AY31" s="91"/>
      <c r="AZ31" s="91"/>
      <c r="BA31" s="91"/>
      <c r="BB31" s="588"/>
      <c r="BC31" s="588"/>
      <c r="BD31" s="588"/>
      <c r="BE31" s="588"/>
      <c r="BF31" s="588"/>
      <c r="BG31" s="588"/>
      <c r="BH31" s="588"/>
      <c r="BI31" s="588"/>
      <c r="BJ31" s="588"/>
      <c r="BK31" s="588"/>
      <c r="BL31" s="588"/>
      <c r="BM31" s="588"/>
      <c r="BN31" s="588"/>
      <c r="BO31" s="588"/>
      <c r="BP31" s="588"/>
      <c r="BQ31" s="588"/>
      <c r="BR31" s="588"/>
      <c r="BS31" s="588"/>
      <c r="BT31" s="588"/>
      <c r="BU31" s="588"/>
      <c r="BV31" s="588"/>
      <c r="BW31" s="116"/>
      <c r="BX31" s="91"/>
      <c r="CA31" s="91"/>
      <c r="CB31" s="91"/>
      <c r="CC31" s="91"/>
      <c r="CD31" s="91"/>
      <c r="CE31" s="91"/>
      <c r="CF31" s="91"/>
      <c r="CG31" s="91"/>
      <c r="CH31" s="91"/>
    </row>
    <row r="32" spans="2:86" s="89" customFormat="1" ht="12" customHeight="1">
      <c r="B32" s="95"/>
      <c r="C32" s="397"/>
      <c r="D32" s="379"/>
      <c r="E32" s="373"/>
      <c r="F32" s="373"/>
      <c r="G32" s="401"/>
      <c r="H32" s="401"/>
      <c r="I32" s="401"/>
      <c r="J32" s="401"/>
      <c r="K32" s="401"/>
      <c r="L32" s="405"/>
      <c r="M32" s="406"/>
      <c r="N32" s="406"/>
      <c r="O32" s="406"/>
      <c r="P32" s="406"/>
      <c r="Q32" s="406"/>
      <c r="R32" s="406"/>
      <c r="S32" s="407"/>
      <c r="T32" s="413"/>
      <c r="U32" s="414"/>
      <c r="V32" s="414"/>
      <c r="W32" s="414"/>
      <c r="X32" s="414"/>
      <c r="Y32" s="414"/>
      <c r="Z32" s="414"/>
      <c r="AA32" s="416"/>
      <c r="AB32" s="413"/>
      <c r="AC32" s="414"/>
      <c r="AD32" s="414"/>
      <c r="AE32" s="414"/>
      <c r="AF32" s="414"/>
      <c r="AG32" s="414"/>
      <c r="AH32" s="414"/>
      <c r="AI32" s="416"/>
      <c r="AJ32" s="418"/>
      <c r="AK32" s="420"/>
      <c r="AL32" s="420"/>
      <c r="AM32" s="420"/>
      <c r="AN32" s="422"/>
      <c r="AO32" s="422"/>
      <c r="AP32" s="422"/>
      <c r="AQ32" s="422"/>
      <c r="AR32" s="568"/>
      <c r="AT32" s="91"/>
      <c r="AU32" s="91"/>
      <c r="AV32" s="91"/>
      <c r="AW32" s="91"/>
      <c r="AX32" s="91"/>
      <c r="AY32" s="91"/>
      <c r="AZ32" s="91"/>
      <c r="BB32" s="588"/>
      <c r="BC32" s="588"/>
      <c r="BD32" s="588"/>
      <c r="BE32" s="588"/>
      <c r="BF32" s="588"/>
      <c r="BG32" s="588"/>
      <c r="BH32" s="588"/>
      <c r="BI32" s="588"/>
      <c r="BJ32" s="588"/>
      <c r="BK32" s="588"/>
      <c r="BL32" s="588"/>
      <c r="BM32" s="588"/>
      <c r="BN32" s="588"/>
      <c r="BO32" s="588"/>
      <c r="BP32" s="588"/>
      <c r="BQ32" s="588"/>
      <c r="BR32" s="588"/>
      <c r="BS32" s="588"/>
      <c r="BT32" s="588"/>
      <c r="BU32" s="588"/>
      <c r="BV32" s="588"/>
      <c r="BW32" s="116"/>
      <c r="BX32" s="91"/>
      <c r="CA32" s="91"/>
      <c r="CB32" s="91"/>
      <c r="CC32" s="91"/>
      <c r="CD32" s="91"/>
      <c r="CE32" s="91"/>
      <c r="CF32" s="91"/>
      <c r="CG32" s="91"/>
      <c r="CH32" s="91"/>
    </row>
    <row r="33" spans="2:81" ht="18.75" customHeight="1" thickBot="1">
      <c r="B33" s="92"/>
      <c r="D33" s="379" t="s">
        <v>11</v>
      </c>
      <c r="E33" s="373"/>
      <c r="F33" s="373"/>
      <c r="G33" s="401" t="str">
        <f>IF(D31="ここに","",VLOOKUP(D31,'登録ナンバー'!$F$4:$I$616,3,0))</f>
        <v>東近江グリフィンズ</v>
      </c>
      <c r="H33" s="401"/>
      <c r="I33" s="401"/>
      <c r="J33" s="401"/>
      <c r="K33" s="401"/>
      <c r="L33" s="405"/>
      <c r="M33" s="406"/>
      <c r="N33" s="406"/>
      <c r="O33" s="406"/>
      <c r="P33" s="406"/>
      <c r="Q33" s="406"/>
      <c r="R33" s="406"/>
      <c r="S33" s="407"/>
      <c r="T33" s="413"/>
      <c r="U33" s="414"/>
      <c r="V33" s="414"/>
      <c r="W33" s="414"/>
      <c r="X33" s="414"/>
      <c r="Y33" s="414"/>
      <c r="Z33" s="414"/>
      <c r="AA33" s="416"/>
      <c r="AB33" s="413"/>
      <c r="AC33" s="414"/>
      <c r="AD33" s="414"/>
      <c r="AE33" s="414"/>
      <c r="AF33" s="414"/>
      <c r="AG33" s="414"/>
      <c r="AH33" s="414"/>
      <c r="AI33" s="416"/>
      <c r="AJ33" s="425">
        <f>IF(OR(COUNTIF(AK31:AM41,2)=3,COUNTIF(AK31:AM41,1)=3),(T34+AB34)/(T34+AB34+X31+AF31),"")</f>
      </c>
      <c r="AK33" s="427"/>
      <c r="AL33" s="427"/>
      <c r="AM33" s="427"/>
      <c r="AN33" s="429">
        <f>IF(AJ33&lt;&gt;"",RANK(AJ33,AJ33:AJ41),RANK(AK31,AK31:AM41))</f>
        <v>1</v>
      </c>
      <c r="AO33" s="429"/>
      <c r="AP33" s="429"/>
      <c r="AQ33" s="429"/>
      <c r="AR33" s="275"/>
      <c r="AS33" s="108"/>
      <c r="AT33" s="108"/>
      <c r="AU33" s="108"/>
      <c r="AV33" s="108"/>
      <c r="AW33" s="541" t="str">
        <f>IF(T11="","リーグ1・1位",VLOOKUP(1,$C$11:$K$20,5,FALSE))</f>
        <v>川並和之</v>
      </c>
      <c r="AX33" s="541"/>
      <c r="AY33" s="541"/>
      <c r="AZ33" s="541"/>
      <c r="BA33" s="541"/>
      <c r="BV33" s="570" t="str">
        <f>IF(T51="","リーグ3・1位",VLOOKUP(1,C51:K62,5,FALSE))</f>
        <v>吉村淳</v>
      </c>
      <c r="BW33" s="570"/>
      <c r="BX33" s="570"/>
      <c r="BY33" s="570"/>
      <c r="BZ33" s="570"/>
      <c r="CA33" s="570"/>
      <c r="CB33" s="570"/>
      <c r="CC33" s="570"/>
    </row>
    <row r="34" spans="2:81" ht="6" customHeight="1" hidden="1">
      <c r="B34" s="92"/>
      <c r="D34" s="379"/>
      <c r="E34" s="373"/>
      <c r="F34" s="373"/>
      <c r="G34" s="281"/>
      <c r="H34" s="281"/>
      <c r="I34" s="281"/>
      <c r="J34" s="281"/>
      <c r="K34" s="281"/>
      <c r="L34" s="408"/>
      <c r="M34" s="409"/>
      <c r="N34" s="409"/>
      <c r="O34" s="409"/>
      <c r="P34" s="409"/>
      <c r="Q34" s="409"/>
      <c r="R34" s="409"/>
      <c r="S34" s="410"/>
      <c r="T34" s="282" t="str">
        <f>IF(T31="⑦","7",IF(T31="⑥","6",T31))</f>
        <v>6</v>
      </c>
      <c r="U34" s="283"/>
      <c r="V34" s="283"/>
      <c r="W34" s="283"/>
      <c r="X34" s="283"/>
      <c r="Y34" s="283"/>
      <c r="Z34" s="283"/>
      <c r="AA34" s="283"/>
      <c r="AB34" s="282"/>
      <c r="AC34" s="283"/>
      <c r="AD34" s="283"/>
      <c r="AE34" s="283"/>
      <c r="AF34" s="283"/>
      <c r="AG34" s="283"/>
      <c r="AH34" s="283"/>
      <c r="AI34" s="284"/>
      <c r="AJ34" s="426"/>
      <c r="AK34" s="428"/>
      <c r="AL34" s="428"/>
      <c r="AM34" s="428"/>
      <c r="AN34" s="430"/>
      <c r="AO34" s="430"/>
      <c r="AP34" s="430"/>
      <c r="AQ34" s="430"/>
      <c r="AR34" s="275"/>
      <c r="AS34" s="108"/>
      <c r="AT34" s="108"/>
      <c r="AU34" s="108"/>
      <c r="AV34" s="108"/>
      <c r="AW34" s="541"/>
      <c r="AX34" s="541"/>
      <c r="AY34" s="541"/>
      <c r="AZ34" s="541"/>
      <c r="BA34" s="541"/>
      <c r="BB34" s="113"/>
      <c r="BC34" s="113"/>
      <c r="BS34" s="90"/>
      <c r="BT34" s="90"/>
      <c r="BU34" s="90"/>
      <c r="BV34" s="570"/>
      <c r="BW34" s="570"/>
      <c r="BX34" s="570"/>
      <c r="BY34" s="570"/>
      <c r="BZ34" s="570"/>
      <c r="CA34" s="570"/>
      <c r="CB34" s="570"/>
      <c r="CC34" s="570"/>
    </row>
    <row r="35" spans="2:81" ht="12" customHeight="1">
      <c r="B35" s="92"/>
      <c r="C35" s="397">
        <f>AN37</f>
        <v>2</v>
      </c>
      <c r="D35" s="398"/>
      <c r="E35" s="399"/>
      <c r="F35" s="399"/>
      <c r="G35" s="463" t="s">
        <v>1448</v>
      </c>
      <c r="H35" s="463"/>
      <c r="I35" s="463"/>
      <c r="J35" s="463"/>
      <c r="K35" s="463"/>
      <c r="L35" s="465">
        <f>IF(T31="","",IF(AND(X31=6,T31&lt;&gt;"⑦"),"⑥",IF(X31=7,"⑦",X31)))</f>
        <v>3</v>
      </c>
      <c r="M35" s="463"/>
      <c r="N35" s="463"/>
      <c r="O35" s="463" t="s">
        <v>10</v>
      </c>
      <c r="P35" s="463">
        <f>IF(T31="","",IF(T31="⑥",6,IF(T31="⑦",7,T31)))</f>
        <v>6</v>
      </c>
      <c r="Q35" s="463"/>
      <c r="R35" s="463"/>
      <c r="S35" s="467"/>
      <c r="T35" s="510"/>
      <c r="U35" s="511"/>
      <c r="V35" s="511"/>
      <c r="W35" s="511"/>
      <c r="X35" s="511"/>
      <c r="Y35" s="511"/>
      <c r="Z35" s="511"/>
      <c r="AA35" s="511"/>
      <c r="AB35" s="501" t="s">
        <v>1570</v>
      </c>
      <c r="AC35" s="502"/>
      <c r="AD35" s="502"/>
      <c r="AE35" s="502" t="s">
        <v>10</v>
      </c>
      <c r="AF35" s="502">
        <v>3</v>
      </c>
      <c r="AG35" s="502"/>
      <c r="AH35" s="502"/>
      <c r="AI35" s="505"/>
      <c r="AJ35" s="478">
        <f>IF(COUNTIF(AK31:AM41,1)=2,"直接対決","")</f>
      </c>
      <c r="AK35" s="480">
        <f>COUNTIF(L35:AI36,"⑥")+COUNTIF(L35:AI36,"⑦")</f>
        <v>1</v>
      </c>
      <c r="AL35" s="480"/>
      <c r="AM35" s="480"/>
      <c r="AN35" s="482">
        <f>IF(T31="","",2-AK35)</f>
        <v>1</v>
      </c>
      <c r="AO35" s="482"/>
      <c r="AP35" s="482"/>
      <c r="AQ35" s="482"/>
      <c r="AR35" s="276"/>
      <c r="AS35" s="106"/>
      <c r="AT35" s="106"/>
      <c r="AU35" s="106"/>
      <c r="AV35" s="106"/>
      <c r="AW35" s="541"/>
      <c r="AX35" s="541"/>
      <c r="AY35" s="541"/>
      <c r="AZ35" s="541"/>
      <c r="BA35" s="541"/>
      <c r="BB35" s="113"/>
      <c r="BC35" s="112"/>
      <c r="BH35" s="539" t="s">
        <v>14</v>
      </c>
      <c r="BI35" s="539"/>
      <c r="BJ35" s="539"/>
      <c r="BK35" s="539"/>
      <c r="BL35" s="539"/>
      <c r="BM35" s="539"/>
      <c r="BN35" s="90"/>
      <c r="BO35" s="90"/>
      <c r="BP35" s="90"/>
      <c r="BQ35" s="90"/>
      <c r="BR35" s="300"/>
      <c r="BS35" s="302"/>
      <c r="BT35" s="303"/>
      <c r="BU35" s="303"/>
      <c r="BV35" s="570"/>
      <c r="BW35" s="570"/>
      <c r="BX35" s="570"/>
      <c r="BY35" s="570"/>
      <c r="BZ35" s="570"/>
      <c r="CA35" s="570"/>
      <c r="CB35" s="570"/>
      <c r="CC35" s="570"/>
    </row>
    <row r="36" spans="2:81" ht="12" customHeight="1" thickBot="1">
      <c r="B36" s="92"/>
      <c r="C36" s="397"/>
      <c r="D36" s="379"/>
      <c r="E36" s="373"/>
      <c r="F36" s="373"/>
      <c r="G36" s="464"/>
      <c r="H36" s="464"/>
      <c r="I36" s="464"/>
      <c r="J36" s="464"/>
      <c r="K36" s="464"/>
      <c r="L36" s="466"/>
      <c r="M36" s="464"/>
      <c r="N36" s="464"/>
      <c r="O36" s="464"/>
      <c r="P36" s="464"/>
      <c r="Q36" s="464"/>
      <c r="R36" s="464"/>
      <c r="S36" s="468"/>
      <c r="T36" s="512"/>
      <c r="U36" s="513"/>
      <c r="V36" s="513"/>
      <c r="W36" s="513"/>
      <c r="X36" s="513"/>
      <c r="Y36" s="513"/>
      <c r="Z36" s="513"/>
      <c r="AA36" s="513"/>
      <c r="AB36" s="503"/>
      <c r="AC36" s="504"/>
      <c r="AD36" s="504"/>
      <c r="AE36" s="504"/>
      <c r="AF36" s="504"/>
      <c r="AG36" s="504"/>
      <c r="AH36" s="504"/>
      <c r="AI36" s="506"/>
      <c r="AJ36" s="479"/>
      <c r="AK36" s="481"/>
      <c r="AL36" s="481"/>
      <c r="AM36" s="481"/>
      <c r="AN36" s="483"/>
      <c r="AO36" s="483"/>
      <c r="AP36" s="483"/>
      <c r="AQ36" s="483"/>
      <c r="AR36" s="276"/>
      <c r="AS36" s="106"/>
      <c r="AT36" s="106"/>
      <c r="AU36" s="106"/>
      <c r="AV36" s="106"/>
      <c r="AW36" s="115"/>
      <c r="AX36" s="115"/>
      <c r="AY36" s="115"/>
      <c r="AZ36" s="115"/>
      <c r="BA36" s="115"/>
      <c r="BB36" s="373" t="s">
        <v>1454</v>
      </c>
      <c r="BC36" s="386"/>
      <c r="BD36" s="139"/>
      <c r="BE36" s="128"/>
      <c r="BF36" s="128"/>
      <c r="BG36" s="143"/>
      <c r="BH36" s="539"/>
      <c r="BI36" s="539"/>
      <c r="BJ36" s="539"/>
      <c r="BK36" s="539"/>
      <c r="BL36" s="539"/>
      <c r="BM36" s="539"/>
      <c r="BN36" s="90"/>
      <c r="BO36" s="126"/>
      <c r="BP36" s="126"/>
      <c r="BQ36" s="126"/>
      <c r="BR36" s="301"/>
      <c r="BS36" s="373" t="s">
        <v>1455</v>
      </c>
      <c r="BT36" s="373"/>
      <c r="BU36" s="90"/>
      <c r="BV36" s="313"/>
      <c r="BW36" s="124"/>
      <c r="BX36" s="124"/>
      <c r="BY36" s="124"/>
      <c r="BZ36" s="124"/>
      <c r="CA36" s="124"/>
      <c r="CB36" s="124"/>
      <c r="CC36" s="124"/>
    </row>
    <row r="37" spans="2:81" ht="18.75" customHeight="1" thickBot="1">
      <c r="B37" s="92"/>
      <c r="C37" s="92"/>
      <c r="D37" s="379" t="s">
        <v>11</v>
      </c>
      <c r="E37" s="373"/>
      <c r="F37" s="373"/>
      <c r="G37" s="464" t="s">
        <v>1421</v>
      </c>
      <c r="H37" s="464"/>
      <c r="I37" s="464"/>
      <c r="J37" s="464"/>
      <c r="K37" s="464"/>
      <c r="L37" s="466"/>
      <c r="M37" s="464"/>
      <c r="N37" s="464"/>
      <c r="O37" s="464"/>
      <c r="P37" s="464"/>
      <c r="Q37" s="464"/>
      <c r="R37" s="464"/>
      <c r="S37" s="468"/>
      <c r="T37" s="512"/>
      <c r="U37" s="513"/>
      <c r="V37" s="513"/>
      <c r="W37" s="513"/>
      <c r="X37" s="513"/>
      <c r="Y37" s="513"/>
      <c r="Z37" s="513"/>
      <c r="AA37" s="513"/>
      <c r="AB37" s="503"/>
      <c r="AC37" s="504"/>
      <c r="AD37" s="504"/>
      <c r="AE37" s="504"/>
      <c r="AF37" s="516"/>
      <c r="AG37" s="516"/>
      <c r="AH37" s="516"/>
      <c r="AI37" s="517"/>
      <c r="AJ37" s="484">
        <f>IF(OR(COUNTIF(AK31:AM41,2)=3,COUNTIF(AK31:AM41,1)=3),(L38+AB38)/(L38+AB38+P35+AF35),"")</f>
      </c>
      <c r="AK37" s="464"/>
      <c r="AL37" s="464"/>
      <c r="AM37" s="464"/>
      <c r="AN37" s="486">
        <f>IF(AJ37&lt;&gt;"",RANK(AJ37,AJ33:AJ41),RANK(AK35,AK31:AM41))</f>
        <v>2</v>
      </c>
      <c r="AO37" s="486"/>
      <c r="AP37" s="486"/>
      <c r="AQ37" s="486"/>
      <c r="AR37" s="275"/>
      <c r="AS37" s="108"/>
      <c r="AT37" s="108"/>
      <c r="AU37" s="108"/>
      <c r="AV37" s="108"/>
      <c r="AW37" s="589" t="str">
        <f>IF(BJ11="","リーグ4・2位",VLOOKUP(2,$AS$11:$BA$22,5,FALSE))</f>
        <v>奥村隆広</v>
      </c>
      <c r="AX37" s="589"/>
      <c r="AY37" s="589"/>
      <c r="AZ37" s="589"/>
      <c r="BA37" s="589"/>
      <c r="BC37" s="305"/>
      <c r="BD37" s="374" t="s">
        <v>1574</v>
      </c>
      <c r="BE37" s="372"/>
      <c r="BF37" s="372"/>
      <c r="BG37" s="372"/>
      <c r="BH37" s="308"/>
      <c r="BK37" s="127"/>
      <c r="BN37" s="304"/>
      <c r="BO37" s="374" t="s">
        <v>1577</v>
      </c>
      <c r="BP37" s="372"/>
      <c r="BQ37" s="372"/>
      <c r="BR37" s="375"/>
      <c r="BS37" s="134"/>
      <c r="BT37" s="90"/>
      <c r="BU37" s="90"/>
      <c r="BV37" s="362" t="str">
        <f>IF(T31="","リーグ2・2位",VLOOKUP(2,$C$31:$K$42,5,FALSE))</f>
        <v>小倉俊郎</v>
      </c>
      <c r="BW37" s="362"/>
      <c r="BX37" s="362"/>
      <c r="BY37" s="362"/>
      <c r="BZ37" s="362"/>
      <c r="CA37" s="362"/>
      <c r="CB37" s="362"/>
      <c r="CC37" s="362"/>
    </row>
    <row r="38" spans="2:81" ht="6" customHeight="1" hidden="1">
      <c r="B38" s="92"/>
      <c r="C38" s="92"/>
      <c r="D38" s="379"/>
      <c r="E38" s="373"/>
      <c r="F38" s="373"/>
      <c r="G38" s="285"/>
      <c r="H38" s="285"/>
      <c r="I38" s="285"/>
      <c r="J38" s="285"/>
      <c r="K38" s="285"/>
      <c r="L38" s="286">
        <f>IF(L35="⑦","7",IF(L35="⑥","6",L35))</f>
        <v>3</v>
      </c>
      <c r="M38" s="287"/>
      <c r="N38" s="287"/>
      <c r="O38" s="287"/>
      <c r="P38" s="287"/>
      <c r="Q38" s="287"/>
      <c r="R38" s="287"/>
      <c r="S38" s="288"/>
      <c r="T38" s="514"/>
      <c r="U38" s="515"/>
      <c r="V38" s="515"/>
      <c r="W38" s="515"/>
      <c r="X38" s="515"/>
      <c r="Y38" s="515"/>
      <c r="Z38" s="515"/>
      <c r="AA38" s="515"/>
      <c r="AB38" s="286" t="str">
        <f>IF(AB35="⑦","7",IF(AB35="⑥","6",AB35))</f>
        <v>6</v>
      </c>
      <c r="AC38" s="289"/>
      <c r="AD38" s="289"/>
      <c r="AE38" s="289"/>
      <c r="AF38" s="289"/>
      <c r="AG38" s="289"/>
      <c r="AH38" s="289"/>
      <c r="AI38" s="290"/>
      <c r="AJ38" s="507"/>
      <c r="AK38" s="469"/>
      <c r="AL38" s="469"/>
      <c r="AM38" s="469"/>
      <c r="AN38" s="509"/>
      <c r="AO38" s="509"/>
      <c r="AP38" s="509"/>
      <c r="AQ38" s="509"/>
      <c r="AR38" s="275"/>
      <c r="AS38" s="108"/>
      <c r="AT38" s="108"/>
      <c r="AU38" s="108"/>
      <c r="AV38" s="108"/>
      <c r="AW38" s="589"/>
      <c r="AX38" s="589"/>
      <c r="AY38" s="589"/>
      <c r="AZ38" s="589"/>
      <c r="BA38" s="589"/>
      <c r="BC38" s="105"/>
      <c r="BH38" s="559" t="s">
        <v>1576</v>
      </c>
      <c r="BI38" s="540"/>
      <c r="BJ38" s="540"/>
      <c r="BK38" s="540"/>
      <c r="BL38" s="540"/>
      <c r="BM38" s="540"/>
      <c r="BN38" s="560"/>
      <c r="BO38" s="373"/>
      <c r="BP38" s="373"/>
      <c r="BQ38" s="373"/>
      <c r="BR38" s="386"/>
      <c r="BS38" s="120"/>
      <c r="BT38" s="121"/>
      <c r="BU38" s="100"/>
      <c r="BV38" s="362"/>
      <c r="BW38" s="362"/>
      <c r="BX38" s="362"/>
      <c r="BY38" s="362"/>
      <c r="BZ38" s="362"/>
      <c r="CA38" s="362"/>
      <c r="CB38" s="362"/>
      <c r="CC38" s="362"/>
    </row>
    <row r="39" spans="2:81" ht="12" customHeight="1">
      <c r="B39" s="92"/>
      <c r="C39" s="397">
        <f>AN41</f>
        <v>3</v>
      </c>
      <c r="D39" s="398" t="s">
        <v>1444</v>
      </c>
      <c r="E39" s="399"/>
      <c r="F39" s="399"/>
      <c r="G39" s="399" t="str">
        <f>IF(D39="ここに","",VLOOKUP(D39,'登録ナンバー'!$F$1:$I$616,2,0))</f>
        <v>杉山春澄</v>
      </c>
      <c r="H39" s="399"/>
      <c r="I39" s="399"/>
      <c r="J39" s="399"/>
      <c r="K39" s="399"/>
      <c r="L39" s="433">
        <f>IF(AB31="","",IF(AND(AF31=6,AB31&lt;&gt;"⑦"),"⑥",IF(AF31=7,"⑦",AF31)))</f>
        <v>0</v>
      </c>
      <c r="M39" s="399"/>
      <c r="N39" s="399"/>
      <c r="O39" s="399" t="s">
        <v>10</v>
      </c>
      <c r="P39" s="399">
        <f>IF(AB31="","",IF(AB31="⑥",6,IF(AB31="⑦",7,AB31)))</f>
        <v>6</v>
      </c>
      <c r="Q39" s="399"/>
      <c r="R39" s="399"/>
      <c r="S39" s="434"/>
      <c r="T39" s="433">
        <f>IF(T31="","",IF(AND(AF35=6,AB35&lt;&gt;"⑦"),"⑥",IF(AF35=7,"⑦",AF35)))</f>
        <v>3</v>
      </c>
      <c r="U39" s="399"/>
      <c r="V39" s="399"/>
      <c r="W39" s="399" t="s">
        <v>10</v>
      </c>
      <c r="X39" s="399">
        <f>IF(T31="","",IF(AB35="⑥",6,IF(AB35="⑦",7,AB35)))</f>
        <v>6</v>
      </c>
      <c r="Y39" s="399"/>
      <c r="Z39" s="399"/>
      <c r="AA39" s="434"/>
      <c r="AB39" s="532"/>
      <c r="AC39" s="533"/>
      <c r="AD39" s="533"/>
      <c r="AE39" s="533"/>
      <c r="AF39" s="533"/>
      <c r="AG39" s="533"/>
      <c r="AH39" s="534"/>
      <c r="AI39" s="535"/>
      <c r="AJ39" s="449">
        <f>IF(COUNTIF(AK31:AM46,1)=2,"直接対決","")</f>
      </c>
      <c r="AK39" s="451">
        <f>COUNTIF(L39:AI40,"⑥")+COUNTIF(L39:AI40,"⑦")</f>
        <v>0</v>
      </c>
      <c r="AL39" s="451"/>
      <c r="AM39" s="451"/>
      <c r="AN39" s="453">
        <f>IF(T31="","",2-AK39)</f>
        <v>2</v>
      </c>
      <c r="AO39" s="453"/>
      <c r="AP39" s="453"/>
      <c r="AQ39" s="453"/>
      <c r="AR39" s="276"/>
      <c r="AS39" s="106"/>
      <c r="AT39" s="106"/>
      <c r="AU39" s="106"/>
      <c r="AV39" s="106"/>
      <c r="AW39" s="589"/>
      <c r="AX39" s="589"/>
      <c r="AY39" s="589"/>
      <c r="AZ39" s="589"/>
      <c r="BA39" s="589"/>
      <c r="BB39" s="297"/>
      <c r="BC39" s="297"/>
      <c r="BH39" s="559"/>
      <c r="BI39" s="540"/>
      <c r="BJ39" s="540"/>
      <c r="BK39" s="540"/>
      <c r="BL39" s="540"/>
      <c r="BM39" s="540"/>
      <c r="BN39" s="560"/>
      <c r="BS39" s="123"/>
      <c r="BT39" s="123"/>
      <c r="BU39" s="123"/>
      <c r="BV39" s="362"/>
      <c r="BW39" s="362"/>
      <c r="BX39" s="362"/>
      <c r="BY39" s="362"/>
      <c r="BZ39" s="362"/>
      <c r="CA39" s="362"/>
      <c r="CB39" s="362"/>
      <c r="CC39" s="362"/>
    </row>
    <row r="40" spans="2:81" ht="12" customHeight="1" thickBot="1">
      <c r="B40" s="92"/>
      <c r="C40" s="397"/>
      <c r="D40" s="379"/>
      <c r="E40" s="373"/>
      <c r="F40" s="373"/>
      <c r="G40" s="373"/>
      <c r="H40" s="373"/>
      <c r="I40" s="373"/>
      <c r="J40" s="373"/>
      <c r="K40" s="373"/>
      <c r="L40" s="385"/>
      <c r="M40" s="373"/>
      <c r="N40" s="373"/>
      <c r="O40" s="373"/>
      <c r="P40" s="373"/>
      <c r="Q40" s="373"/>
      <c r="R40" s="373"/>
      <c r="S40" s="386"/>
      <c r="T40" s="385"/>
      <c r="U40" s="373"/>
      <c r="V40" s="373"/>
      <c r="W40" s="373"/>
      <c r="X40" s="373"/>
      <c r="Y40" s="373"/>
      <c r="Z40" s="373"/>
      <c r="AA40" s="386"/>
      <c r="AB40" s="536"/>
      <c r="AC40" s="534"/>
      <c r="AD40" s="534"/>
      <c r="AE40" s="534"/>
      <c r="AF40" s="534"/>
      <c r="AG40" s="534"/>
      <c r="AH40" s="534"/>
      <c r="AI40" s="535"/>
      <c r="AJ40" s="450"/>
      <c r="AK40" s="452"/>
      <c r="AL40" s="452"/>
      <c r="AM40" s="452"/>
      <c r="AN40" s="454"/>
      <c r="AO40" s="454"/>
      <c r="AP40" s="454"/>
      <c r="AQ40" s="454"/>
      <c r="AR40" s="276"/>
      <c r="AS40" s="106"/>
      <c r="AT40" s="106"/>
      <c r="AU40" s="106"/>
      <c r="AV40" s="106"/>
      <c r="AW40" s="115"/>
      <c r="AX40" s="115"/>
      <c r="AY40" s="115"/>
      <c r="AZ40" s="115"/>
      <c r="BA40" s="115"/>
      <c r="BB40" s="366"/>
      <c r="BC40" s="541"/>
      <c r="BD40" s="541"/>
      <c r="BE40" s="541"/>
      <c r="BF40" s="541"/>
      <c r="BG40" s="541"/>
      <c r="BH40" s="307"/>
      <c r="BI40" s="100"/>
      <c r="BJ40" s="314"/>
      <c r="BK40" s="334"/>
      <c r="BL40" s="100"/>
      <c r="BM40" s="100"/>
      <c r="BN40" s="306"/>
      <c r="BO40" s="365"/>
      <c r="BP40" s="362"/>
      <c r="BQ40" s="362"/>
      <c r="BR40" s="362"/>
      <c r="BS40" s="362"/>
      <c r="BT40" s="362"/>
      <c r="BU40" s="362"/>
      <c r="BV40" s="313"/>
      <c r="BW40" s="124"/>
      <c r="BX40" s="124"/>
      <c r="BY40" s="124"/>
      <c r="BZ40" s="124"/>
      <c r="CA40" s="124"/>
      <c r="CB40" s="124"/>
      <c r="CC40" s="124"/>
    </row>
    <row r="41" spans="2:81" ht="20.25" customHeight="1" thickBot="1">
      <c r="B41" s="92"/>
      <c r="C41" s="92"/>
      <c r="D41" s="379" t="s">
        <v>11</v>
      </c>
      <c r="E41" s="373"/>
      <c r="F41" s="373"/>
      <c r="G41" s="373" t="str">
        <f>IF(D39="ここに","",VLOOKUP(D39,'登録ナンバー'!$F$4:$H$616,3,0))</f>
        <v>村田八日市ＴＣ</v>
      </c>
      <c r="H41" s="373"/>
      <c r="I41" s="373"/>
      <c r="J41" s="373"/>
      <c r="K41" s="373"/>
      <c r="L41" s="385"/>
      <c r="M41" s="373"/>
      <c r="N41" s="373"/>
      <c r="O41" s="373"/>
      <c r="P41" s="381"/>
      <c r="Q41" s="381"/>
      <c r="R41" s="381"/>
      <c r="S41" s="394"/>
      <c r="T41" s="385"/>
      <c r="U41" s="373"/>
      <c r="V41" s="373"/>
      <c r="W41" s="373"/>
      <c r="X41" s="373"/>
      <c r="Y41" s="373"/>
      <c r="Z41" s="373"/>
      <c r="AA41" s="386"/>
      <c r="AB41" s="536"/>
      <c r="AC41" s="534"/>
      <c r="AD41" s="534"/>
      <c r="AE41" s="534"/>
      <c r="AF41" s="534"/>
      <c r="AG41" s="534"/>
      <c r="AH41" s="534"/>
      <c r="AI41" s="535"/>
      <c r="AJ41" s="457">
        <f>IF(OR(COUNTIF(AK31:AM41,2)=3,COUNTIF(AK31:AM41,1)=3),(T42+L42)/(L42+X39+P39+T42),"")</f>
      </c>
      <c r="AK41" s="538"/>
      <c r="AL41" s="538"/>
      <c r="AM41" s="538"/>
      <c r="AN41" s="459">
        <f>IF(AJ41&lt;&gt;"",RANK(AJ41,AJ33:AJ41),RANK(AK39,AK31:AM41))</f>
        <v>3</v>
      </c>
      <c r="AO41" s="459"/>
      <c r="AP41" s="459"/>
      <c r="AQ41" s="459"/>
      <c r="AR41" s="275"/>
      <c r="AS41" s="108"/>
      <c r="AT41" s="108"/>
      <c r="AU41" s="108"/>
      <c r="AV41" s="108"/>
      <c r="AW41" s="541" t="s">
        <v>1573</v>
      </c>
      <c r="AX41" s="541"/>
      <c r="AY41" s="541"/>
      <c r="AZ41" s="541"/>
      <c r="BA41" s="541"/>
      <c r="BB41" s="541"/>
      <c r="BC41" s="541"/>
      <c r="BD41" s="541"/>
      <c r="BE41" s="541"/>
      <c r="BF41" s="541"/>
      <c r="BG41" s="597"/>
      <c r="BH41" s="558" t="s">
        <v>1582</v>
      </c>
      <c r="BI41" s="366"/>
      <c r="BJ41" s="366"/>
      <c r="BK41" s="366"/>
      <c r="BL41" s="366"/>
      <c r="BM41" s="366"/>
      <c r="BN41" s="367"/>
      <c r="BO41" s="364"/>
      <c r="BP41" s="362"/>
      <c r="BQ41" s="362"/>
      <c r="BR41" s="362"/>
      <c r="BS41" s="362"/>
      <c r="BT41" s="362"/>
      <c r="BU41" s="362"/>
      <c r="BV41" s="362" t="str">
        <f>IF(T11="","リーグ1.2位",VLOOKUP(2,$C$11:$K$22,5,FALSE))</f>
        <v>西和田昌恭</v>
      </c>
      <c r="BW41" s="362"/>
      <c r="BX41" s="362"/>
      <c r="BY41" s="362"/>
      <c r="BZ41" s="362"/>
      <c r="CA41" s="362"/>
      <c r="CB41" s="362"/>
      <c r="CC41" s="362"/>
    </row>
    <row r="42" spans="3:86" ht="5.25" customHeight="1" hidden="1">
      <c r="C42" s="92"/>
      <c r="D42" s="379"/>
      <c r="E42" s="373"/>
      <c r="F42" s="373"/>
      <c r="G42" s="89"/>
      <c r="H42" s="89"/>
      <c r="I42" s="89"/>
      <c r="J42" s="89"/>
      <c r="K42" s="89"/>
      <c r="L42" s="101">
        <f>IF(L39="⑦","7",IF(L39="⑥","6",L39))</f>
        <v>0</v>
      </c>
      <c r="S42" s="105"/>
      <c r="T42" s="101">
        <f>IF(T39="⑦","7",IF(T39="⑥","6",T39))</f>
        <v>3</v>
      </c>
      <c r="AB42" s="547"/>
      <c r="AC42" s="548"/>
      <c r="AD42" s="548"/>
      <c r="AE42" s="548"/>
      <c r="AF42" s="548"/>
      <c r="AG42" s="534"/>
      <c r="AH42" s="534"/>
      <c r="AI42" s="535"/>
      <c r="AJ42" s="561"/>
      <c r="AK42" s="562"/>
      <c r="AL42" s="562"/>
      <c r="AM42" s="562"/>
      <c r="AN42" s="563"/>
      <c r="AO42" s="563"/>
      <c r="AP42" s="563"/>
      <c r="AQ42" s="563"/>
      <c r="AR42" s="108"/>
      <c r="AS42" s="108"/>
      <c r="AT42" s="108"/>
      <c r="AU42" s="108"/>
      <c r="AV42" s="108"/>
      <c r="AW42" s="541"/>
      <c r="AX42" s="541"/>
      <c r="AY42" s="541"/>
      <c r="AZ42" s="541"/>
      <c r="BA42" s="541"/>
      <c r="BG42" s="105"/>
      <c r="BH42" s="558"/>
      <c r="BI42" s="366"/>
      <c r="BJ42" s="366"/>
      <c r="BK42" s="366"/>
      <c r="BL42" s="366"/>
      <c r="BM42" s="366"/>
      <c r="BN42" s="367"/>
      <c r="BS42" s="310"/>
      <c r="BT42" s="310"/>
      <c r="BU42" s="311"/>
      <c r="BV42" s="362"/>
      <c r="BW42" s="362"/>
      <c r="BX42" s="362"/>
      <c r="BY42" s="362"/>
      <c r="BZ42" s="362"/>
      <c r="CA42" s="362"/>
      <c r="CB42" s="362"/>
      <c r="CC42" s="362"/>
      <c r="CH42" s="91" t="s">
        <v>13</v>
      </c>
    </row>
    <row r="43" spans="4:81" ht="12" customHeight="1"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131"/>
      <c r="AB43" s="131"/>
      <c r="AC43" s="131"/>
      <c r="AD43" s="131"/>
      <c r="AE43" s="131"/>
      <c r="AF43" s="131"/>
      <c r="AG43" s="131"/>
      <c r="AH43" s="131"/>
      <c r="AI43" s="116"/>
      <c r="AJ43" s="131"/>
      <c r="AK43" s="131"/>
      <c r="AL43" s="131"/>
      <c r="AM43" s="131"/>
      <c r="AN43" s="131"/>
      <c r="AO43" s="131"/>
      <c r="AP43" s="131"/>
      <c r="AQ43" s="131"/>
      <c r="AR43" s="116"/>
      <c r="AS43" s="116"/>
      <c r="AT43" s="116"/>
      <c r="AU43" s="116"/>
      <c r="AV43" s="116"/>
      <c r="AW43" s="541"/>
      <c r="AX43" s="541"/>
      <c r="AY43" s="541"/>
      <c r="AZ43" s="541"/>
      <c r="BA43" s="541"/>
      <c r="BB43" s="113"/>
      <c r="BC43" s="112"/>
      <c r="BG43" s="105"/>
      <c r="BN43" s="105"/>
      <c r="BR43" s="105"/>
      <c r="BS43" s="312"/>
      <c r="BT43" s="310"/>
      <c r="BU43" s="311"/>
      <c r="BV43" s="362"/>
      <c r="BW43" s="362"/>
      <c r="BX43" s="362"/>
      <c r="BY43" s="362"/>
      <c r="BZ43" s="362"/>
      <c r="CA43" s="362"/>
      <c r="CB43" s="362"/>
      <c r="CC43" s="362"/>
    </row>
    <row r="44" spans="4:81" ht="7.5" customHeight="1" thickBot="1"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5"/>
      <c r="AX44" s="115"/>
      <c r="AY44" s="115"/>
      <c r="AZ44" s="115"/>
      <c r="BA44" s="115"/>
      <c r="BB44" s="373" t="s">
        <v>1464</v>
      </c>
      <c r="BC44" s="386"/>
      <c r="BD44" s="139"/>
      <c r="BE44" s="128"/>
      <c r="BF44" s="128"/>
      <c r="BG44" s="133"/>
      <c r="BH44" s="89"/>
      <c r="BI44" s="89"/>
      <c r="BJ44" s="89"/>
      <c r="BK44" s="89"/>
      <c r="BL44" s="89"/>
      <c r="BM44" s="89"/>
      <c r="BN44" s="105"/>
      <c r="BO44" s="128"/>
      <c r="BP44" s="128"/>
      <c r="BQ44" s="128"/>
      <c r="BR44" s="129"/>
      <c r="BS44" s="385" t="s">
        <v>1465</v>
      </c>
      <c r="BT44" s="373"/>
      <c r="BU44" s="90"/>
      <c r="BV44" s="313"/>
      <c r="BW44" s="124"/>
      <c r="BX44" s="124"/>
      <c r="BY44" s="124"/>
      <c r="BZ44" s="124"/>
      <c r="CA44" s="124"/>
      <c r="CB44" s="124"/>
      <c r="CC44" s="124"/>
    </row>
    <row r="45" spans="4:92" ht="12" customHeight="1">
      <c r="D45" s="373" t="s">
        <v>1452</v>
      </c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89"/>
      <c r="AR45" s="89"/>
      <c r="AS45" s="89"/>
      <c r="AT45" s="89"/>
      <c r="AU45" s="89"/>
      <c r="AV45" s="89"/>
      <c r="AW45" s="541" t="str">
        <f>IF(T31="","リーグ2・1位",VLOOKUP(1,$C$31:$K$42,5,FALSE))</f>
        <v>塩谷敦彦</v>
      </c>
      <c r="AX45" s="541"/>
      <c r="AY45" s="541"/>
      <c r="AZ45" s="541"/>
      <c r="BA45" s="541"/>
      <c r="BB45" s="373"/>
      <c r="BC45" s="373"/>
      <c r="BD45" s="593" t="s">
        <v>1575</v>
      </c>
      <c r="BE45" s="594"/>
      <c r="BF45" s="594"/>
      <c r="BG45" s="594"/>
      <c r="BH45" s="89"/>
      <c r="BI45" s="89"/>
      <c r="BJ45" s="89"/>
      <c r="BK45" s="89"/>
      <c r="BL45" s="89"/>
      <c r="BM45" s="89"/>
      <c r="BN45" s="90"/>
      <c r="BO45" s="374" t="s">
        <v>1576</v>
      </c>
      <c r="BP45" s="372"/>
      <c r="BQ45" s="372"/>
      <c r="BR45" s="586"/>
      <c r="BS45" s="373"/>
      <c r="BT45" s="373"/>
      <c r="BU45" s="90"/>
      <c r="BV45" s="362" t="str">
        <f>IF(BJ11="","リーグ4・1位",VLOOKUP(1,$AS$11:$BA$22,5,FALSE))</f>
        <v>松本遼太郎</v>
      </c>
      <c r="BW45" s="362"/>
      <c r="BX45" s="362"/>
      <c r="BY45" s="362"/>
      <c r="BZ45" s="362"/>
      <c r="CA45" s="362"/>
      <c r="CB45" s="362"/>
      <c r="CC45" s="362"/>
      <c r="CD45" s="89"/>
      <c r="CE45" s="89"/>
      <c r="CF45" s="89"/>
      <c r="CG45" s="116"/>
      <c r="CH45" s="116"/>
      <c r="CI45" s="116"/>
      <c r="CJ45" s="116"/>
      <c r="CK45" s="116"/>
      <c r="CL45" s="116"/>
      <c r="CM45" s="116"/>
      <c r="CN45" s="116"/>
    </row>
    <row r="46" spans="4:92" ht="12" customHeight="1" thickBot="1"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490"/>
      <c r="AG46" s="490"/>
      <c r="AH46" s="490"/>
      <c r="AI46" s="490"/>
      <c r="AJ46" s="490"/>
      <c r="AK46" s="490"/>
      <c r="AL46" s="490"/>
      <c r="AM46" s="490"/>
      <c r="AN46" s="490"/>
      <c r="AO46" s="490"/>
      <c r="AP46" s="490"/>
      <c r="AQ46" s="89"/>
      <c r="AR46" s="89"/>
      <c r="AS46" s="89"/>
      <c r="AT46" s="89"/>
      <c r="AU46" s="89"/>
      <c r="AV46" s="89"/>
      <c r="AW46" s="541"/>
      <c r="AX46" s="541"/>
      <c r="AY46" s="541"/>
      <c r="AZ46" s="541"/>
      <c r="BA46" s="541"/>
      <c r="BD46" s="595"/>
      <c r="BE46" s="596"/>
      <c r="BF46" s="596"/>
      <c r="BG46" s="596"/>
      <c r="BH46" s="90"/>
      <c r="BI46" s="90"/>
      <c r="BJ46" s="90"/>
      <c r="BK46" s="90"/>
      <c r="BL46" s="90"/>
      <c r="BM46" s="90"/>
      <c r="BN46" s="90"/>
      <c r="BO46" s="373"/>
      <c r="BP46" s="373"/>
      <c r="BQ46" s="373"/>
      <c r="BR46" s="587"/>
      <c r="BS46" s="298"/>
      <c r="BT46" s="298"/>
      <c r="BU46" s="298"/>
      <c r="BV46" s="362"/>
      <c r="BW46" s="362"/>
      <c r="BX46" s="362"/>
      <c r="BY46" s="362"/>
      <c r="BZ46" s="362"/>
      <c r="CA46" s="362"/>
      <c r="CB46" s="362"/>
      <c r="CC46" s="362"/>
      <c r="CD46" s="89"/>
      <c r="CE46" s="89"/>
      <c r="CF46" s="89"/>
      <c r="CG46" s="116"/>
      <c r="CH46" s="116"/>
      <c r="CI46" s="116"/>
      <c r="CJ46" s="116"/>
      <c r="CK46" s="116"/>
      <c r="CL46" s="116"/>
      <c r="CM46" s="116"/>
      <c r="CN46" s="116"/>
    </row>
    <row r="47" spans="2:87" ht="12" customHeight="1">
      <c r="B47" s="92"/>
      <c r="D47" s="379" t="s">
        <v>18</v>
      </c>
      <c r="E47" s="373"/>
      <c r="F47" s="373"/>
      <c r="G47" s="373"/>
      <c r="H47" s="373"/>
      <c r="I47" s="373"/>
      <c r="J47" s="373"/>
      <c r="K47" s="373"/>
      <c r="L47" s="385" t="str">
        <f>G51</f>
        <v>杉山邦夫</v>
      </c>
      <c r="M47" s="373"/>
      <c r="N47" s="373"/>
      <c r="O47" s="373"/>
      <c r="P47" s="373"/>
      <c r="Q47" s="373"/>
      <c r="R47" s="373"/>
      <c r="S47" s="386"/>
      <c r="T47" s="385" t="str">
        <f>G55</f>
        <v>吉村淳</v>
      </c>
      <c r="U47" s="373"/>
      <c r="V47" s="373"/>
      <c r="W47" s="373"/>
      <c r="X47" s="373"/>
      <c r="Y47" s="373"/>
      <c r="Z47" s="373"/>
      <c r="AA47" s="386"/>
      <c r="AB47" s="385" t="str">
        <f>G59</f>
        <v>中元寺功貴</v>
      </c>
      <c r="AC47" s="373"/>
      <c r="AD47" s="373"/>
      <c r="AE47" s="373"/>
      <c r="AF47" s="373"/>
      <c r="AG47" s="373"/>
      <c r="AH47" s="373"/>
      <c r="AI47" s="386"/>
      <c r="AJ47" s="390">
        <f>IF(AJ53&lt;&gt;"","取得","")</f>
      </c>
      <c r="AL47" s="373" t="s">
        <v>7</v>
      </c>
      <c r="AM47" s="373"/>
      <c r="AN47" s="373"/>
      <c r="AO47" s="373"/>
      <c r="AP47" s="373"/>
      <c r="AQ47" s="383"/>
      <c r="AR47" s="93"/>
      <c r="AS47" s="89"/>
      <c r="AT47" s="89"/>
      <c r="AU47" s="89"/>
      <c r="AV47" s="89"/>
      <c r="AW47" s="541"/>
      <c r="AX47" s="541"/>
      <c r="AY47" s="541"/>
      <c r="AZ47" s="541"/>
      <c r="BA47" s="541"/>
      <c r="BB47" s="297"/>
      <c r="BC47" s="297"/>
      <c r="BV47" s="362"/>
      <c r="BW47" s="362"/>
      <c r="BX47" s="362"/>
      <c r="BY47" s="362"/>
      <c r="BZ47" s="362"/>
      <c r="CA47" s="362"/>
      <c r="CB47" s="362"/>
      <c r="CC47" s="362"/>
      <c r="CD47" s="116"/>
      <c r="CE47" s="116"/>
      <c r="CF47" s="116"/>
      <c r="CG47" s="116"/>
      <c r="CH47" s="116"/>
      <c r="CI47" s="116"/>
    </row>
    <row r="48" spans="2:77" ht="12" customHeight="1">
      <c r="B48" s="92"/>
      <c r="D48" s="379"/>
      <c r="E48" s="373"/>
      <c r="F48" s="373"/>
      <c r="G48" s="373"/>
      <c r="H48" s="373"/>
      <c r="I48" s="373"/>
      <c r="J48" s="373"/>
      <c r="K48" s="373"/>
      <c r="L48" s="385"/>
      <c r="M48" s="373"/>
      <c r="N48" s="373"/>
      <c r="O48" s="373"/>
      <c r="P48" s="373"/>
      <c r="Q48" s="373"/>
      <c r="R48" s="373"/>
      <c r="S48" s="386"/>
      <c r="T48" s="385"/>
      <c r="U48" s="373"/>
      <c r="V48" s="373"/>
      <c r="W48" s="373"/>
      <c r="X48" s="373"/>
      <c r="Y48" s="373"/>
      <c r="Z48" s="373"/>
      <c r="AA48" s="386"/>
      <c r="AB48" s="385"/>
      <c r="AC48" s="373"/>
      <c r="AD48" s="373"/>
      <c r="AE48" s="373"/>
      <c r="AF48" s="373"/>
      <c r="AG48" s="373"/>
      <c r="AH48" s="373"/>
      <c r="AI48" s="386"/>
      <c r="AJ48" s="390"/>
      <c r="AL48" s="373"/>
      <c r="AM48" s="373"/>
      <c r="AN48" s="373"/>
      <c r="AO48" s="373"/>
      <c r="AP48" s="373"/>
      <c r="AQ48" s="373"/>
      <c r="AR48" s="93"/>
      <c r="BY48" s="116"/>
    </row>
    <row r="49" spans="2:77" ht="12" customHeight="1">
      <c r="B49" s="92"/>
      <c r="D49" s="379"/>
      <c r="E49" s="373"/>
      <c r="F49" s="373"/>
      <c r="G49" s="373"/>
      <c r="H49" s="373"/>
      <c r="I49" s="373"/>
      <c r="J49" s="373"/>
      <c r="K49" s="373"/>
      <c r="L49" s="385" t="str">
        <f>G53</f>
        <v>村田八日市ＴＣ</v>
      </c>
      <c r="M49" s="373"/>
      <c r="N49" s="373"/>
      <c r="O49" s="373"/>
      <c r="P49" s="373"/>
      <c r="Q49" s="373"/>
      <c r="R49" s="373"/>
      <c r="S49" s="386"/>
      <c r="T49" s="385" t="str">
        <f>G57</f>
        <v>うさぎとかめの集い</v>
      </c>
      <c r="U49" s="373"/>
      <c r="V49" s="373"/>
      <c r="W49" s="373"/>
      <c r="X49" s="373"/>
      <c r="Y49" s="373"/>
      <c r="Z49" s="373"/>
      <c r="AA49" s="373"/>
      <c r="AB49" s="385" t="str">
        <f>G61</f>
        <v>京セラTC</v>
      </c>
      <c r="AC49" s="373"/>
      <c r="AD49" s="373"/>
      <c r="AE49" s="373"/>
      <c r="AF49" s="373"/>
      <c r="AG49" s="373"/>
      <c r="AH49" s="373"/>
      <c r="AI49" s="386"/>
      <c r="AJ49" s="390">
        <f>IF(AJ53&lt;&gt;"","ゲーム率","")</f>
      </c>
      <c r="AK49" s="373"/>
      <c r="AL49" s="373" t="s">
        <v>8</v>
      </c>
      <c r="AM49" s="373"/>
      <c r="AN49" s="373"/>
      <c r="AO49" s="373"/>
      <c r="AP49" s="373"/>
      <c r="AQ49" s="373"/>
      <c r="AR49" s="93"/>
      <c r="BC49" s="89"/>
      <c r="BD49" s="89"/>
      <c r="BE49" s="89"/>
      <c r="BF49" s="89"/>
      <c r="BG49" s="89"/>
      <c r="BY49" s="116"/>
    </row>
    <row r="50" spans="2:77" ht="12" customHeight="1">
      <c r="B50" s="92"/>
      <c r="D50" s="380"/>
      <c r="E50" s="381"/>
      <c r="F50" s="381"/>
      <c r="G50" s="381"/>
      <c r="H50" s="381"/>
      <c r="I50" s="381"/>
      <c r="J50" s="381"/>
      <c r="K50" s="381"/>
      <c r="L50" s="393"/>
      <c r="M50" s="381"/>
      <c r="N50" s="381"/>
      <c r="O50" s="381"/>
      <c r="P50" s="381"/>
      <c r="Q50" s="381"/>
      <c r="R50" s="381"/>
      <c r="S50" s="394"/>
      <c r="T50" s="393"/>
      <c r="U50" s="381"/>
      <c r="V50" s="381"/>
      <c r="W50" s="381"/>
      <c r="X50" s="381"/>
      <c r="Y50" s="381"/>
      <c r="Z50" s="381"/>
      <c r="AA50" s="381"/>
      <c r="AB50" s="393"/>
      <c r="AC50" s="381"/>
      <c r="AD50" s="381"/>
      <c r="AE50" s="381"/>
      <c r="AF50" s="381"/>
      <c r="AG50" s="381"/>
      <c r="AH50" s="381"/>
      <c r="AI50" s="394"/>
      <c r="AJ50" s="395"/>
      <c r="AK50" s="381"/>
      <c r="AL50" s="381"/>
      <c r="AM50" s="381"/>
      <c r="AN50" s="381"/>
      <c r="AO50" s="381"/>
      <c r="AP50" s="381"/>
      <c r="AQ50" s="381"/>
      <c r="AR50" s="93"/>
      <c r="AS50" s="115"/>
      <c r="AU50" s="592" t="s">
        <v>15</v>
      </c>
      <c r="AV50" s="592"/>
      <c r="AW50" s="592"/>
      <c r="AX50" s="592"/>
      <c r="AY50" s="592"/>
      <c r="AZ50" s="592"/>
      <c r="BA50" s="592"/>
      <c r="BB50" s="592"/>
      <c r="BE50" s="89"/>
      <c r="BF50" s="89"/>
      <c r="BG50" s="89"/>
      <c r="BH50" s="89"/>
      <c r="BI50" s="89"/>
      <c r="BJ50" s="89"/>
      <c r="BK50" s="89"/>
      <c r="BL50" s="89"/>
      <c r="BY50" s="116"/>
    </row>
    <row r="51" spans="2:64" ht="12" customHeight="1">
      <c r="B51" s="92"/>
      <c r="C51" s="397">
        <f>AN53</f>
        <v>2</v>
      </c>
      <c r="D51" s="398" t="s">
        <v>1442</v>
      </c>
      <c r="E51" s="399"/>
      <c r="F51" s="399"/>
      <c r="G51" s="463" t="str">
        <f>IF(D51="ここに","",VLOOKUP(D51,'登録ナンバー'!$F$1:$I$616,2,0))</f>
        <v>杉山邦夫</v>
      </c>
      <c r="H51" s="463"/>
      <c r="I51" s="463"/>
      <c r="J51" s="463"/>
      <c r="K51" s="463"/>
      <c r="L51" s="492">
        <f>IF(T51="","丸付き数字は試合順番","")</f>
      </c>
      <c r="M51" s="493"/>
      <c r="N51" s="493"/>
      <c r="O51" s="493"/>
      <c r="P51" s="493"/>
      <c r="Q51" s="493"/>
      <c r="R51" s="493"/>
      <c r="S51" s="494"/>
      <c r="T51" s="501">
        <v>5</v>
      </c>
      <c r="U51" s="502"/>
      <c r="V51" s="502"/>
      <c r="W51" s="502" t="s">
        <v>10</v>
      </c>
      <c r="X51" s="502">
        <v>8</v>
      </c>
      <c r="Y51" s="502"/>
      <c r="Z51" s="502"/>
      <c r="AA51" s="505"/>
      <c r="AB51" s="501" t="s">
        <v>1566</v>
      </c>
      <c r="AC51" s="502"/>
      <c r="AD51" s="502"/>
      <c r="AE51" s="502" t="s">
        <v>10</v>
      </c>
      <c r="AF51" s="502" t="s">
        <v>1567</v>
      </c>
      <c r="AG51" s="502"/>
      <c r="AH51" s="502"/>
      <c r="AI51" s="581"/>
      <c r="AJ51" s="478">
        <f>IF(COUNTIF(AK51:AM61,1)=2,"直接対決","")</f>
      </c>
      <c r="AK51" s="480">
        <v>1</v>
      </c>
      <c r="AL51" s="480"/>
      <c r="AM51" s="480"/>
      <c r="AN51" s="482">
        <f>IF(T51="","",2-AK51)</f>
        <v>1</v>
      </c>
      <c r="AO51" s="482"/>
      <c r="AP51" s="482"/>
      <c r="AQ51" s="482"/>
      <c r="AR51" s="276"/>
      <c r="AS51" s="115"/>
      <c r="AU51" s="592"/>
      <c r="AV51" s="592"/>
      <c r="AW51" s="592"/>
      <c r="AX51" s="592"/>
      <c r="AY51" s="592"/>
      <c r="AZ51" s="592"/>
      <c r="BA51" s="592"/>
      <c r="BB51" s="592"/>
      <c r="BE51" s="89"/>
      <c r="BF51" s="89"/>
      <c r="BG51" s="89"/>
      <c r="BH51" s="89"/>
      <c r="BI51" s="89"/>
      <c r="BJ51" s="89"/>
      <c r="BK51" s="89"/>
      <c r="BL51" s="89"/>
    </row>
    <row r="52" spans="2:64" ht="12" customHeight="1">
      <c r="B52" s="92"/>
      <c r="C52" s="397"/>
      <c r="D52" s="379"/>
      <c r="E52" s="373"/>
      <c r="F52" s="373"/>
      <c r="G52" s="464"/>
      <c r="H52" s="464"/>
      <c r="I52" s="464"/>
      <c r="J52" s="464"/>
      <c r="K52" s="464"/>
      <c r="L52" s="495"/>
      <c r="M52" s="496"/>
      <c r="N52" s="496"/>
      <c r="O52" s="496"/>
      <c r="P52" s="496"/>
      <c r="Q52" s="496"/>
      <c r="R52" s="496"/>
      <c r="S52" s="497"/>
      <c r="T52" s="503"/>
      <c r="U52" s="504"/>
      <c r="V52" s="504"/>
      <c r="W52" s="504"/>
      <c r="X52" s="504"/>
      <c r="Y52" s="504"/>
      <c r="Z52" s="504"/>
      <c r="AA52" s="506"/>
      <c r="AB52" s="503"/>
      <c r="AC52" s="504"/>
      <c r="AD52" s="504"/>
      <c r="AE52" s="504"/>
      <c r="AF52" s="504"/>
      <c r="AG52" s="504"/>
      <c r="AH52" s="504"/>
      <c r="AI52" s="582"/>
      <c r="AJ52" s="479"/>
      <c r="AK52" s="481"/>
      <c r="AL52" s="481"/>
      <c r="AM52" s="481"/>
      <c r="AN52" s="483"/>
      <c r="AO52" s="483"/>
      <c r="AP52" s="483"/>
      <c r="AQ52" s="483"/>
      <c r="AR52" s="276"/>
      <c r="AS52" s="90"/>
      <c r="AU52" s="592"/>
      <c r="AV52" s="592"/>
      <c r="AW52" s="592"/>
      <c r="AX52" s="592"/>
      <c r="AY52" s="592"/>
      <c r="AZ52" s="592"/>
      <c r="BA52" s="592"/>
      <c r="BB52" s="592"/>
      <c r="BE52" s="89"/>
      <c r="BF52" s="89"/>
      <c r="BG52" s="89"/>
      <c r="BH52" s="89"/>
      <c r="BI52" s="89"/>
      <c r="BJ52" s="89"/>
      <c r="BK52" s="89"/>
      <c r="BL52" s="89"/>
    </row>
    <row r="53" spans="2:104" s="89" customFormat="1" ht="17.25" customHeight="1">
      <c r="B53" s="95"/>
      <c r="C53" s="91"/>
      <c r="D53" s="379" t="s">
        <v>11</v>
      </c>
      <c r="E53" s="373"/>
      <c r="F53" s="373"/>
      <c r="G53" s="464" t="str">
        <f>IF(D51="ここに","",VLOOKUP(D51,'登録ナンバー'!$F$4:$I$616,3,0))</f>
        <v>村田八日市ＴＣ</v>
      </c>
      <c r="H53" s="464"/>
      <c r="I53" s="464"/>
      <c r="J53" s="464"/>
      <c r="K53" s="464"/>
      <c r="L53" s="495"/>
      <c r="M53" s="496"/>
      <c r="N53" s="496"/>
      <c r="O53" s="496"/>
      <c r="P53" s="496"/>
      <c r="Q53" s="496"/>
      <c r="R53" s="496"/>
      <c r="S53" s="497"/>
      <c r="T53" s="503"/>
      <c r="U53" s="504"/>
      <c r="V53" s="504"/>
      <c r="W53" s="504"/>
      <c r="X53" s="504"/>
      <c r="Y53" s="504"/>
      <c r="Z53" s="504"/>
      <c r="AA53" s="506"/>
      <c r="AB53" s="503"/>
      <c r="AC53" s="504"/>
      <c r="AD53" s="504"/>
      <c r="AE53" s="504"/>
      <c r="AF53" s="504"/>
      <c r="AG53" s="504"/>
      <c r="AH53" s="504"/>
      <c r="AI53" s="582"/>
      <c r="AJ53" s="484">
        <f>IF(OR(COUNTIF(AK51:AM61,2)=3,COUNTIF(AK51:AM61,1)=3),(T54+AB54)/(T54+AB54+X51+AF51),"")</f>
      </c>
      <c r="AK53" s="485"/>
      <c r="AL53" s="485"/>
      <c r="AM53" s="485"/>
      <c r="AN53" s="486">
        <f>IF(AJ53&lt;&gt;"",RANK(AJ53,AJ53:AJ61),RANK(AK51,AK51:AM61))</f>
        <v>2</v>
      </c>
      <c r="AO53" s="486"/>
      <c r="AP53" s="486"/>
      <c r="AQ53" s="486"/>
      <c r="AR53" s="275"/>
      <c r="AS53" s="90"/>
      <c r="AT53" s="91"/>
      <c r="AU53" s="592"/>
      <c r="AV53" s="592"/>
      <c r="AW53" s="592"/>
      <c r="AX53" s="592"/>
      <c r="AY53" s="592"/>
      <c r="AZ53" s="592"/>
      <c r="BA53" s="592"/>
      <c r="BB53" s="592"/>
      <c r="BC53" s="91"/>
      <c r="BD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D53" s="91"/>
      <c r="CE53" s="91"/>
      <c r="CF53" s="91"/>
      <c r="CG53" s="91"/>
      <c r="CH53" s="91"/>
      <c r="CV53" s="110"/>
      <c r="CW53" s="110"/>
      <c r="CX53" s="110"/>
      <c r="CY53" s="110"/>
      <c r="CZ53" s="110"/>
    </row>
    <row r="54" spans="2:104" s="89" customFormat="1" ht="5.25" customHeight="1" hidden="1">
      <c r="B54" s="95"/>
      <c r="C54" s="91"/>
      <c r="D54" s="379"/>
      <c r="E54" s="373"/>
      <c r="F54" s="373"/>
      <c r="G54" s="285"/>
      <c r="H54" s="285"/>
      <c r="I54" s="285"/>
      <c r="J54" s="285"/>
      <c r="K54" s="285"/>
      <c r="L54" s="498"/>
      <c r="M54" s="499"/>
      <c r="N54" s="499"/>
      <c r="O54" s="499"/>
      <c r="P54" s="499"/>
      <c r="Q54" s="499"/>
      <c r="R54" s="499"/>
      <c r="S54" s="500"/>
      <c r="T54" s="286">
        <f>IF(T51="⑦","7",IF(T51="⑥","6",T51))</f>
        <v>5</v>
      </c>
      <c r="U54" s="289"/>
      <c r="V54" s="289"/>
      <c r="W54" s="289"/>
      <c r="X54" s="289"/>
      <c r="Y54" s="289"/>
      <c r="Z54" s="289"/>
      <c r="AA54" s="289"/>
      <c r="AB54" s="286" t="str">
        <f>IF(AB51="⑦","7",IF(AB51="⑥","6",AB51))</f>
        <v>N</v>
      </c>
      <c r="AC54" s="289"/>
      <c r="AD54" s="289"/>
      <c r="AE54" s="289"/>
      <c r="AF54" s="289"/>
      <c r="AG54" s="289"/>
      <c r="AH54" s="289"/>
      <c r="AI54" s="290"/>
      <c r="AJ54" s="507"/>
      <c r="AK54" s="508"/>
      <c r="AL54" s="508"/>
      <c r="AM54" s="508"/>
      <c r="AN54" s="509"/>
      <c r="AO54" s="509"/>
      <c r="AP54" s="509"/>
      <c r="AQ54" s="509"/>
      <c r="AR54" s="275"/>
      <c r="AS54" s="90"/>
      <c r="AT54" s="91"/>
      <c r="AU54" s="592"/>
      <c r="AV54" s="592"/>
      <c r="AW54" s="592"/>
      <c r="AX54" s="592"/>
      <c r="AY54" s="592"/>
      <c r="AZ54" s="592"/>
      <c r="BA54" s="592"/>
      <c r="BB54" s="592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D54" s="91"/>
      <c r="CE54" s="91"/>
      <c r="CF54" s="91"/>
      <c r="CG54" s="91"/>
      <c r="CH54" s="91"/>
      <c r="CV54" s="110"/>
      <c r="CW54" s="110"/>
      <c r="CX54" s="110"/>
      <c r="CY54" s="110"/>
      <c r="CZ54" s="110"/>
    </row>
    <row r="55" spans="2:104" ht="12" customHeight="1">
      <c r="B55" s="92"/>
      <c r="C55" s="397">
        <f>AN57</f>
        <v>1</v>
      </c>
      <c r="D55" s="398" t="s">
        <v>1446</v>
      </c>
      <c r="E55" s="399"/>
      <c r="F55" s="399"/>
      <c r="G55" s="400" t="str">
        <f>IF(D55="ここに","",VLOOKUP(D55,'登録ナンバー'!$F$1:$I$616,2,0))</f>
        <v>吉村淳</v>
      </c>
      <c r="H55" s="400"/>
      <c r="I55" s="400"/>
      <c r="J55" s="400"/>
      <c r="K55" s="400"/>
      <c r="L55" s="521" t="s">
        <v>1572</v>
      </c>
      <c r="M55" s="400"/>
      <c r="N55" s="400"/>
      <c r="O55" s="400" t="s">
        <v>10</v>
      </c>
      <c r="P55" s="400">
        <f>IF(T51="","",IF(T51="⑥",6,IF(T51="⑦",7,T51)))</f>
        <v>5</v>
      </c>
      <c r="Q55" s="400"/>
      <c r="R55" s="400"/>
      <c r="S55" s="519"/>
      <c r="T55" s="551"/>
      <c r="U55" s="552"/>
      <c r="V55" s="552"/>
      <c r="W55" s="552"/>
      <c r="X55" s="552"/>
      <c r="Y55" s="552"/>
      <c r="Z55" s="552"/>
      <c r="AA55" s="578"/>
      <c r="AB55" s="411" t="s">
        <v>1566</v>
      </c>
      <c r="AC55" s="412"/>
      <c r="AD55" s="412"/>
      <c r="AE55" s="412" t="s">
        <v>10</v>
      </c>
      <c r="AF55" s="412" t="s">
        <v>1567</v>
      </c>
      <c r="AG55" s="412"/>
      <c r="AH55" s="412"/>
      <c r="AI55" s="583"/>
      <c r="AJ55" s="417">
        <f>IF(COUNTIF(AK51:AM61,1)=2,"直接対決","")</f>
      </c>
      <c r="AK55" s="419">
        <v>2</v>
      </c>
      <c r="AL55" s="419"/>
      <c r="AM55" s="419"/>
      <c r="AN55" s="421">
        <f>IF(T51="","",2-AK55)</f>
        <v>0</v>
      </c>
      <c r="AO55" s="421"/>
      <c r="AP55" s="421"/>
      <c r="AQ55" s="421"/>
      <c r="AR55" s="276"/>
      <c r="AS55" s="90"/>
      <c r="BZ55" s="89"/>
      <c r="CV55" s="110"/>
      <c r="CW55" s="110"/>
      <c r="CX55" s="110"/>
      <c r="CY55" s="110"/>
      <c r="CZ55" s="110"/>
    </row>
    <row r="56" spans="2:82" ht="12" customHeight="1">
      <c r="B56" s="92"/>
      <c r="C56" s="397"/>
      <c r="D56" s="379"/>
      <c r="E56" s="373"/>
      <c r="F56" s="373"/>
      <c r="G56" s="401"/>
      <c r="H56" s="401"/>
      <c r="I56" s="401"/>
      <c r="J56" s="401"/>
      <c r="K56" s="401"/>
      <c r="L56" s="522"/>
      <c r="M56" s="401"/>
      <c r="N56" s="401"/>
      <c r="O56" s="401"/>
      <c r="P56" s="401"/>
      <c r="Q56" s="401"/>
      <c r="R56" s="401"/>
      <c r="S56" s="520"/>
      <c r="T56" s="553"/>
      <c r="U56" s="554"/>
      <c r="V56" s="554"/>
      <c r="W56" s="554"/>
      <c r="X56" s="554"/>
      <c r="Y56" s="554"/>
      <c r="Z56" s="554"/>
      <c r="AA56" s="579"/>
      <c r="AB56" s="413"/>
      <c r="AC56" s="414"/>
      <c r="AD56" s="414"/>
      <c r="AE56" s="414"/>
      <c r="AF56" s="414"/>
      <c r="AG56" s="414"/>
      <c r="AH56" s="414"/>
      <c r="AI56" s="584"/>
      <c r="AJ56" s="418"/>
      <c r="AK56" s="420"/>
      <c r="AL56" s="420"/>
      <c r="AM56" s="420"/>
      <c r="AN56" s="422"/>
      <c r="AO56" s="422"/>
      <c r="AP56" s="422"/>
      <c r="AQ56" s="422"/>
      <c r="AR56" s="276"/>
      <c r="AS56" s="90"/>
      <c r="AV56" s="89"/>
      <c r="AW56" s="373" t="s">
        <v>1580</v>
      </c>
      <c r="AX56" s="373"/>
      <c r="AY56" s="373"/>
      <c r="AZ56" s="373"/>
      <c r="BA56" s="373"/>
      <c r="BB56" s="373"/>
      <c r="BC56" s="89"/>
      <c r="BD56" s="89"/>
      <c r="BE56" s="89"/>
      <c r="BF56" s="89"/>
      <c r="BG56" s="89"/>
      <c r="CD56" s="89"/>
    </row>
    <row r="57" spans="2:63" ht="14.25" customHeight="1">
      <c r="B57" s="92"/>
      <c r="C57" s="92"/>
      <c r="D57" s="379" t="s">
        <v>11</v>
      </c>
      <c r="E57" s="373"/>
      <c r="F57" s="373"/>
      <c r="G57" s="401" t="str">
        <f>IF(D55="ここに","",VLOOKUP(D55,'登録ナンバー'!$F$4:$H$616,3,0))</f>
        <v>うさぎとかめの集い</v>
      </c>
      <c r="H57" s="401"/>
      <c r="I57" s="401"/>
      <c r="J57" s="401"/>
      <c r="K57" s="401"/>
      <c r="L57" s="522"/>
      <c r="M57" s="401"/>
      <c r="N57" s="401"/>
      <c r="O57" s="401"/>
      <c r="P57" s="401"/>
      <c r="Q57" s="401"/>
      <c r="R57" s="401"/>
      <c r="S57" s="520"/>
      <c r="T57" s="553"/>
      <c r="U57" s="554"/>
      <c r="V57" s="554"/>
      <c r="W57" s="554"/>
      <c r="X57" s="554"/>
      <c r="Y57" s="554"/>
      <c r="Z57" s="554"/>
      <c r="AA57" s="579"/>
      <c r="AB57" s="413"/>
      <c r="AC57" s="414"/>
      <c r="AD57" s="414"/>
      <c r="AE57" s="414"/>
      <c r="AF57" s="549"/>
      <c r="AG57" s="549"/>
      <c r="AH57" s="549"/>
      <c r="AI57" s="585"/>
      <c r="AJ57" s="425">
        <f>IF(OR(COUNTIF(AK51:AM61,2)=3,COUNTIF(AK51:AM61,1)=3),(L58+AB58)/(L58+AB58+P55+AF55),"")</f>
      </c>
      <c r="AK57" s="401"/>
      <c r="AL57" s="401"/>
      <c r="AM57" s="401"/>
      <c r="AN57" s="429">
        <f>IF(AJ57&lt;&gt;"",RANK(AJ57,AJ53:AJ61),RANK(AK55,AK51:AM61))</f>
        <v>1</v>
      </c>
      <c r="AO57" s="429"/>
      <c r="AP57" s="429"/>
      <c r="AQ57" s="429"/>
      <c r="AR57" s="275"/>
      <c r="AS57" s="90"/>
      <c r="AW57" s="373"/>
      <c r="AX57" s="373"/>
      <c r="AY57" s="373"/>
      <c r="AZ57" s="373"/>
      <c r="BA57" s="373"/>
      <c r="BB57" s="373"/>
      <c r="BC57" s="94"/>
      <c r="BD57" s="94"/>
      <c r="BE57" s="94"/>
      <c r="BF57" s="89"/>
      <c r="BG57" s="90"/>
      <c r="BH57" s="90"/>
      <c r="BI57" s="90"/>
      <c r="BJ57" s="90"/>
      <c r="BK57" s="90"/>
    </row>
    <row r="58" spans="2:63" ht="5.25" customHeight="1" hidden="1">
      <c r="B58" s="92"/>
      <c r="C58" s="92"/>
      <c r="D58" s="379"/>
      <c r="E58" s="373"/>
      <c r="F58" s="373"/>
      <c r="G58" s="281"/>
      <c r="H58" s="281"/>
      <c r="I58" s="281"/>
      <c r="J58" s="281"/>
      <c r="K58" s="281"/>
      <c r="L58" s="282" t="str">
        <f>IF(L55="⑦","7",IF(L55="⑥","6",L55))</f>
        <v>⑧</v>
      </c>
      <c r="M58" s="295"/>
      <c r="N58" s="295"/>
      <c r="O58" s="295"/>
      <c r="P58" s="295"/>
      <c r="Q58" s="295"/>
      <c r="R58" s="295"/>
      <c r="S58" s="296"/>
      <c r="T58" s="555"/>
      <c r="U58" s="556"/>
      <c r="V58" s="556"/>
      <c r="W58" s="556"/>
      <c r="X58" s="556"/>
      <c r="Y58" s="556"/>
      <c r="Z58" s="556"/>
      <c r="AA58" s="580"/>
      <c r="AB58" s="282" t="str">
        <f>IF(AB55="⑦","7",IF(AB55="⑥","6",AB55))</f>
        <v>N</v>
      </c>
      <c r="AC58" s="283"/>
      <c r="AD58" s="283"/>
      <c r="AE58" s="283"/>
      <c r="AF58" s="283"/>
      <c r="AG58" s="283"/>
      <c r="AH58" s="283"/>
      <c r="AI58" s="284"/>
      <c r="AJ58" s="426"/>
      <c r="AK58" s="523"/>
      <c r="AL58" s="523"/>
      <c r="AM58" s="523"/>
      <c r="AN58" s="430"/>
      <c r="AO58" s="430"/>
      <c r="AP58" s="430"/>
      <c r="AQ58" s="430"/>
      <c r="AR58" s="275"/>
      <c r="AS58" s="90"/>
      <c r="AW58" s="373"/>
      <c r="AX58" s="373"/>
      <c r="AY58" s="373"/>
      <c r="AZ58" s="373"/>
      <c r="BA58" s="373"/>
      <c r="BB58" s="373"/>
      <c r="BC58" s="89"/>
      <c r="BD58" s="89"/>
      <c r="BE58" s="89"/>
      <c r="BF58" s="89"/>
      <c r="BG58" s="90"/>
      <c r="BH58" s="90"/>
      <c r="BI58" s="90"/>
      <c r="BJ58" s="90"/>
      <c r="BK58" s="90"/>
    </row>
    <row r="59" spans="2:69" ht="12" customHeight="1" thickBot="1">
      <c r="B59" s="92"/>
      <c r="C59" s="397">
        <f>AN61</f>
        <v>3</v>
      </c>
      <c r="D59" s="398" t="s">
        <v>1449</v>
      </c>
      <c r="E59" s="399"/>
      <c r="F59" s="399"/>
      <c r="G59" s="399" t="str">
        <f>IF(D59="ここに","",VLOOKUP(D59,'登録ナンバー'!$F$1:$I$616,2,0))</f>
        <v>中元寺功貴</v>
      </c>
      <c r="H59" s="399"/>
      <c r="I59" s="399"/>
      <c r="J59" s="399"/>
      <c r="K59" s="399"/>
      <c r="L59" s="433" t="s">
        <v>1564</v>
      </c>
      <c r="M59" s="399"/>
      <c r="N59" s="399"/>
      <c r="O59" s="399" t="s">
        <v>10</v>
      </c>
      <c r="P59" s="399" t="s">
        <v>1565</v>
      </c>
      <c r="Q59" s="399"/>
      <c r="R59" s="399"/>
      <c r="S59" s="434"/>
      <c r="T59" s="433" t="s">
        <v>1564</v>
      </c>
      <c r="U59" s="399"/>
      <c r="V59" s="399"/>
      <c r="W59" s="399" t="s">
        <v>10</v>
      </c>
      <c r="X59" s="399" t="s">
        <v>1565</v>
      </c>
      <c r="Y59" s="399"/>
      <c r="Z59" s="399"/>
      <c r="AA59" s="434"/>
      <c r="AB59" s="532"/>
      <c r="AC59" s="533"/>
      <c r="AD59" s="533"/>
      <c r="AE59" s="533"/>
      <c r="AF59" s="533"/>
      <c r="AG59" s="533"/>
      <c r="AH59" s="533"/>
      <c r="AI59" s="590"/>
      <c r="AJ59" s="449">
        <f>IF(COUNTIF(AK51:AM66,1)=2,"直接対決","")</f>
      </c>
      <c r="AK59" s="451">
        <f>COUNTIF(L59:AI60,"⑥")+COUNTIF(L59:AI60,"⑦")</f>
        <v>0</v>
      </c>
      <c r="AL59" s="451"/>
      <c r="AM59" s="451"/>
      <c r="AN59" s="453">
        <f>IF(T51="","",2-AK59)</f>
        <v>2</v>
      </c>
      <c r="AO59" s="453"/>
      <c r="AP59" s="453"/>
      <c r="AQ59" s="453"/>
      <c r="AR59" s="276"/>
      <c r="AS59" s="90"/>
      <c r="AW59" s="373"/>
      <c r="AX59" s="373"/>
      <c r="AY59" s="373"/>
      <c r="AZ59" s="373"/>
      <c r="BA59" s="373"/>
      <c r="BB59" s="373"/>
      <c r="BC59" s="89"/>
      <c r="BD59" s="89"/>
      <c r="BE59" s="96"/>
      <c r="BF59" s="103"/>
      <c r="BG59" s="299"/>
      <c r="BH59" s="314"/>
      <c r="BI59" s="314"/>
      <c r="BJ59" s="314"/>
      <c r="BK59" s="314"/>
      <c r="BM59" s="373" t="s">
        <v>16</v>
      </c>
      <c r="BN59" s="373"/>
      <c r="BO59" s="373"/>
      <c r="BP59" s="373"/>
      <c r="BQ59" s="373"/>
    </row>
    <row r="60" spans="2:69" ht="12" customHeight="1" thickBot="1">
      <c r="B60" s="92"/>
      <c r="C60" s="397"/>
      <c r="D60" s="379"/>
      <c r="E60" s="373"/>
      <c r="F60" s="373"/>
      <c r="G60" s="373"/>
      <c r="H60" s="373"/>
      <c r="I60" s="373"/>
      <c r="J60" s="373"/>
      <c r="K60" s="373"/>
      <c r="L60" s="385"/>
      <c r="M60" s="373"/>
      <c r="N60" s="373"/>
      <c r="O60" s="373"/>
      <c r="P60" s="373"/>
      <c r="Q60" s="373"/>
      <c r="R60" s="373"/>
      <c r="S60" s="386"/>
      <c r="T60" s="385"/>
      <c r="U60" s="373"/>
      <c r="V60" s="373"/>
      <c r="W60" s="373"/>
      <c r="X60" s="373"/>
      <c r="Y60" s="373"/>
      <c r="Z60" s="373"/>
      <c r="AA60" s="386"/>
      <c r="AB60" s="536"/>
      <c r="AC60" s="534"/>
      <c r="AD60" s="534"/>
      <c r="AE60" s="534"/>
      <c r="AF60" s="534"/>
      <c r="AG60" s="534"/>
      <c r="AH60" s="534"/>
      <c r="AI60" s="591"/>
      <c r="AJ60" s="450"/>
      <c r="AK60" s="452"/>
      <c r="AL60" s="452"/>
      <c r="AM60" s="452"/>
      <c r="AN60" s="454"/>
      <c r="AO60" s="454"/>
      <c r="AP60" s="454"/>
      <c r="AQ60" s="454"/>
      <c r="AR60" s="276"/>
      <c r="AW60" s="401" t="s">
        <v>1581</v>
      </c>
      <c r="AX60" s="401"/>
      <c r="AY60" s="401"/>
      <c r="AZ60" s="401"/>
      <c r="BA60" s="401"/>
      <c r="BB60" s="401"/>
      <c r="BC60" s="331"/>
      <c r="BD60" s="331"/>
      <c r="BE60" s="331"/>
      <c r="BF60" s="333"/>
      <c r="BG60" s="540" t="s">
        <v>1584</v>
      </c>
      <c r="BH60" s="373"/>
      <c r="BI60" s="373"/>
      <c r="BJ60" s="373"/>
      <c r="BK60" s="373"/>
      <c r="BL60" s="373"/>
      <c r="BM60" s="373"/>
      <c r="BN60" s="373"/>
      <c r="BO60" s="373"/>
      <c r="BP60" s="373"/>
      <c r="BQ60" s="373"/>
    </row>
    <row r="61" spans="2:69" ht="16.5" customHeight="1" thickBot="1">
      <c r="B61" s="92"/>
      <c r="C61" s="92"/>
      <c r="D61" s="379" t="s">
        <v>11</v>
      </c>
      <c r="E61" s="373"/>
      <c r="F61" s="373"/>
      <c r="G61" s="373" t="str">
        <f>IF(D59="ここに","",VLOOKUP(D59,'登録ナンバー'!$F$4:$H$616,3,0))</f>
        <v>京セラTC</v>
      </c>
      <c r="H61" s="373"/>
      <c r="I61" s="373"/>
      <c r="J61" s="373"/>
      <c r="K61" s="373"/>
      <c r="L61" s="385"/>
      <c r="M61" s="373"/>
      <c r="N61" s="373"/>
      <c r="O61" s="373"/>
      <c r="P61" s="381"/>
      <c r="Q61" s="381"/>
      <c r="R61" s="381"/>
      <c r="S61" s="394"/>
      <c r="T61" s="385"/>
      <c r="U61" s="373"/>
      <c r="V61" s="373"/>
      <c r="W61" s="373"/>
      <c r="X61" s="373"/>
      <c r="Y61" s="373"/>
      <c r="Z61" s="373"/>
      <c r="AA61" s="386"/>
      <c r="AB61" s="536"/>
      <c r="AC61" s="534"/>
      <c r="AD61" s="534"/>
      <c r="AE61" s="534"/>
      <c r="AF61" s="534"/>
      <c r="AG61" s="534"/>
      <c r="AH61" s="534"/>
      <c r="AI61" s="591"/>
      <c r="AJ61" s="457">
        <f>IF(OR(COUNTIF(AK51:AM61,2)=3,COUNTIF(AK51:AM61,1)=3),(T62+L62)/(L62+X59+P59+T62),"")</f>
      </c>
      <c r="AK61" s="538"/>
      <c r="AL61" s="538"/>
      <c r="AM61" s="538"/>
      <c r="AN61" s="459">
        <f>IF(AJ61&lt;&gt;"",RANK(AJ61,AJ53:AJ61),RANK(AK59,AK51:AM61))</f>
        <v>3</v>
      </c>
      <c r="AO61" s="459"/>
      <c r="AP61" s="459"/>
      <c r="AQ61" s="459"/>
      <c r="AR61" s="275"/>
      <c r="AW61" s="401"/>
      <c r="AX61" s="401"/>
      <c r="AY61" s="401"/>
      <c r="AZ61" s="401"/>
      <c r="BA61" s="401"/>
      <c r="BB61" s="401"/>
      <c r="BC61" s="89"/>
      <c r="BD61" s="89"/>
      <c r="BE61" s="89"/>
      <c r="BF61" s="89"/>
      <c r="BG61" s="373"/>
      <c r="BH61" s="373"/>
      <c r="BI61" s="373"/>
      <c r="BJ61" s="373"/>
      <c r="BK61" s="373"/>
      <c r="BL61" s="373"/>
      <c r="BM61" s="373"/>
      <c r="BN61" s="373"/>
      <c r="BO61" s="373"/>
      <c r="BP61" s="373"/>
      <c r="BQ61" s="373"/>
    </row>
    <row r="62" spans="3:61" ht="5.25" customHeight="1" hidden="1">
      <c r="C62" s="92"/>
      <c r="D62" s="379"/>
      <c r="E62" s="373"/>
      <c r="F62" s="373"/>
      <c r="G62" s="89"/>
      <c r="H62" s="89"/>
      <c r="I62" s="89"/>
      <c r="J62" s="89"/>
      <c r="K62" s="89"/>
      <c r="L62" s="101" t="str">
        <f>IF(L59="⑦","7",IF(L59="⑥","6",L59))</f>
        <v>w</v>
      </c>
      <c r="S62" s="105"/>
      <c r="T62" s="101" t="str">
        <f>IF(T59="⑦","7",IF(T59="⑥","6",T59))</f>
        <v>w</v>
      </c>
      <c r="AB62" s="536"/>
      <c r="AC62" s="534"/>
      <c r="AD62" s="534"/>
      <c r="AE62" s="534"/>
      <c r="AF62" s="534"/>
      <c r="AG62" s="534"/>
      <c r="AH62" s="534"/>
      <c r="AI62" s="591"/>
      <c r="AJ62" s="457"/>
      <c r="AK62" s="538"/>
      <c r="AL62" s="538"/>
      <c r="AM62" s="538"/>
      <c r="AN62" s="459"/>
      <c r="AO62" s="459"/>
      <c r="AP62" s="459"/>
      <c r="AQ62" s="45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</row>
    <row r="63" spans="4:75" ht="7.5" customHeight="1"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J63" s="98"/>
      <c r="AK63" s="98"/>
      <c r="AL63" s="98"/>
      <c r="AM63" s="98"/>
      <c r="AN63" s="131"/>
      <c r="AO63" s="131"/>
      <c r="AP63" s="131"/>
      <c r="AQ63" s="131"/>
      <c r="AV63" s="89"/>
      <c r="AW63" s="89"/>
      <c r="AX63" s="89"/>
      <c r="AY63" s="89"/>
      <c r="AZ63" s="89"/>
      <c r="BA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</row>
    <row r="64" spans="5:56" s="47" customFormat="1" ht="32.25" customHeight="1">
      <c r="E64" s="142" t="s">
        <v>12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</row>
    <row r="65" s="47" customFormat="1" ht="13.5"/>
    <row r="71" spans="21:28" ht="7.5" customHeight="1">
      <c r="U71" s="89"/>
      <c r="V71" s="89"/>
      <c r="W71" s="89"/>
      <c r="X71" s="89"/>
      <c r="Y71" s="89"/>
      <c r="Z71" s="89"/>
      <c r="AA71" s="89"/>
      <c r="AB71" s="89"/>
    </row>
    <row r="72" ht="7.5" customHeight="1">
      <c r="V72" s="115"/>
    </row>
    <row r="73" ht="7.5" customHeight="1">
      <c r="V73" s="115"/>
    </row>
    <row r="74" ht="7.5" customHeight="1">
      <c r="V74" s="115"/>
    </row>
    <row r="75" ht="7.5" customHeight="1">
      <c r="V75" s="89"/>
    </row>
    <row r="76" ht="7.5" customHeight="1">
      <c r="V76" s="89"/>
    </row>
    <row r="77" ht="7.5" customHeight="1">
      <c r="V77" s="89"/>
    </row>
    <row r="78" ht="7.5" customHeight="1">
      <c r="V78" s="89"/>
    </row>
    <row r="79" ht="7.5" customHeight="1">
      <c r="V79" s="89"/>
    </row>
    <row r="80" ht="7.5" customHeight="1">
      <c r="V80" s="89"/>
    </row>
    <row r="81" spans="3:75" s="89" customFormat="1" ht="7.5" customHeight="1"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</row>
    <row r="82" spans="3:75" s="89" customFormat="1" ht="7.5" customHeight="1"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</row>
    <row r="83" spans="4:88" ht="7.5" customHeight="1"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89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</row>
    <row r="84" spans="44:90" ht="7.5" customHeight="1">
      <c r="AR84" s="89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</row>
    <row r="85" spans="44:91" ht="7.5" customHeight="1">
      <c r="AR85" s="89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</row>
    <row r="86" spans="77:90" ht="7.5" customHeight="1"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</row>
    <row r="87" spans="44:90" ht="7.5" customHeight="1">
      <c r="AR87" s="89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</row>
    <row r="88" spans="44:90" ht="7.5" customHeight="1">
      <c r="AR88" s="89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</row>
    <row r="89" spans="76:90" ht="7.5" customHeight="1"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</row>
    <row r="90" spans="76:90" ht="7.5" customHeight="1"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</row>
    <row r="91" spans="44:90" ht="7.5" customHeight="1">
      <c r="AR91" s="89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</row>
    <row r="92" spans="44:90" ht="7.5" customHeight="1">
      <c r="AR92" s="89"/>
      <c r="BY92" s="117"/>
      <c r="BZ92" s="118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</row>
    <row r="93" spans="3:90" s="90" customFormat="1" ht="7.5" customHeight="1"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89"/>
      <c r="BY93" s="117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</row>
    <row r="94" spans="3:90" s="90" customFormat="1" ht="7.5" customHeight="1"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117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</row>
    <row r="95" spans="3:90" s="90" customFormat="1" ht="7.5" customHeight="1"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</row>
    <row r="96" spans="3:90" s="90" customFormat="1" ht="7.5" customHeight="1"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</row>
    <row r="97" spans="3:94" s="90" customFormat="1" ht="7.5" customHeight="1"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</row>
    <row r="98" spans="3:95" s="90" customFormat="1" ht="7.5" customHeight="1"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118"/>
      <c r="BZ98" s="91"/>
      <c r="CA98" s="91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</row>
    <row r="99" spans="3:112" s="90" customFormat="1" ht="7.5" customHeight="1"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118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</row>
    <row r="100" spans="3:126" s="90" customFormat="1" ht="7.5" customHeight="1"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</row>
    <row r="101" spans="3:135" s="90" customFormat="1" ht="7.5" customHeight="1"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</row>
    <row r="102" spans="3:127" s="90" customFormat="1" ht="7.5" customHeight="1"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</row>
    <row r="103" spans="3:113" s="90" customFormat="1" ht="7.5" customHeight="1"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117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</row>
    <row r="104" spans="3:113" s="90" customFormat="1" ht="7.5" customHeight="1"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117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</row>
    <row r="105" spans="3:112" s="90" customFormat="1" ht="7.5" customHeight="1"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117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</row>
    <row r="106" spans="3:113" s="90" customFormat="1" ht="7.5" customHeight="1"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117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</row>
    <row r="109" ht="7.5" customHeight="1">
      <c r="DJ109" s="89"/>
    </row>
    <row r="119" ht="7.5" customHeight="1">
      <c r="BX119" s="117"/>
    </row>
    <row r="120" ht="7.5" customHeight="1">
      <c r="BX120" s="117"/>
    </row>
    <row r="121" ht="7.5" customHeight="1">
      <c r="BX121" s="117"/>
    </row>
    <row r="122" ht="7.5" customHeight="1">
      <c r="BX122" s="117"/>
    </row>
    <row r="123" ht="7.5" customHeight="1">
      <c r="BX123" s="117"/>
    </row>
    <row r="124" ht="7.5" customHeight="1">
      <c r="BX124" s="117"/>
    </row>
    <row r="125" spans="76:78" ht="7.5" customHeight="1">
      <c r="BX125" s="117"/>
      <c r="BZ125" s="89"/>
    </row>
    <row r="126" spans="76:111" ht="7.5" customHeight="1">
      <c r="BX126" s="117"/>
      <c r="CY126" s="89"/>
      <c r="CZ126" s="115"/>
      <c r="DA126" s="115"/>
      <c r="DB126" s="115"/>
      <c r="DC126" s="115"/>
      <c r="DD126" s="115"/>
      <c r="DE126" s="115"/>
      <c r="DF126" s="115"/>
      <c r="DG126" s="115"/>
    </row>
    <row r="127" spans="76:77" ht="7.5" customHeight="1">
      <c r="BX127" s="117"/>
      <c r="BY127" s="89"/>
    </row>
    <row r="128" ht="7.5" customHeight="1">
      <c r="BX128" s="117"/>
    </row>
    <row r="129" spans="3:84" s="90" customFormat="1" ht="7.5" customHeight="1"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117"/>
      <c r="BY129" s="91"/>
      <c r="BZ129" s="91"/>
      <c r="CA129" s="91"/>
      <c r="CB129" s="91"/>
      <c r="CC129" s="91"/>
      <c r="CD129" s="91"/>
      <c r="CE129" s="91"/>
      <c r="CF129" s="91"/>
    </row>
    <row r="130" spans="3:120" s="90" customFormat="1" ht="7.5" customHeight="1"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117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</row>
    <row r="131" spans="3:127" s="90" customFormat="1" ht="7.5" customHeight="1"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</row>
    <row r="132" spans="3:119" s="90" customFormat="1" ht="7.5" customHeight="1"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</row>
    <row r="133" spans="3:105" s="90" customFormat="1" ht="7.5" customHeight="1"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</row>
    <row r="134" spans="3:105" s="90" customFormat="1" ht="7.5" customHeight="1"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</row>
    <row r="135" spans="3:105" s="90" customFormat="1" ht="7.5" customHeight="1"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</row>
    <row r="136" spans="3:105" s="90" customFormat="1" ht="7.5" customHeight="1"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</row>
    <row r="137" spans="85:105" ht="7.5" customHeight="1"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</row>
    <row r="139" ht="7.5" customHeight="1">
      <c r="DD139" s="89"/>
    </row>
    <row r="143" spans="78:84" ht="7.5" customHeight="1">
      <c r="BZ143" s="89"/>
      <c r="CA143" s="89"/>
      <c r="CB143" s="89"/>
      <c r="CC143" s="89"/>
      <c r="CE143" s="90"/>
      <c r="CF143" s="90"/>
    </row>
    <row r="144" spans="3:95" s="90" customFormat="1" ht="7.5" customHeight="1"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89"/>
      <c r="CA144" s="89"/>
      <c r="CB144" s="89"/>
      <c r="CC144" s="89"/>
      <c r="CD144" s="89"/>
      <c r="CE144" s="89"/>
      <c r="CF144" s="89"/>
      <c r="CG144" s="89"/>
      <c r="CJ144" s="91"/>
      <c r="CK144" s="91"/>
      <c r="CL144" s="91"/>
      <c r="CM144" s="91"/>
      <c r="CN144" s="91"/>
      <c r="CO144" s="91"/>
      <c r="CP144" s="91"/>
      <c r="CQ144" s="91"/>
    </row>
    <row r="145" spans="3:108" s="90" customFormat="1" ht="7.5" customHeight="1"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</row>
    <row r="146" spans="3:117" s="90" customFormat="1" ht="7.5" customHeight="1"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</row>
    <row r="147" spans="3:122" s="90" customFormat="1" ht="7.5" customHeight="1"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89"/>
      <c r="CA147" s="89"/>
      <c r="CB147" s="89"/>
      <c r="CC147" s="89"/>
      <c r="CD147" s="89"/>
      <c r="CE147" s="89"/>
      <c r="CF147" s="89"/>
      <c r="CG147" s="89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</row>
    <row r="148" spans="3:109" s="90" customFormat="1" ht="7.5" customHeight="1"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89"/>
      <c r="CA148" s="89"/>
      <c r="CB148" s="89"/>
      <c r="CC148" s="89"/>
      <c r="CD148" s="89"/>
      <c r="CE148" s="89"/>
      <c r="CF148" s="89"/>
      <c r="CG148" s="89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89"/>
    </row>
    <row r="149" spans="3:109" s="90" customFormat="1" ht="7.5" customHeight="1"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89"/>
      <c r="CA149" s="89"/>
      <c r="CB149" s="89"/>
      <c r="CC149" s="89"/>
      <c r="CD149" s="89"/>
      <c r="CE149" s="89"/>
      <c r="CF149" s="89"/>
      <c r="CG149" s="89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89"/>
    </row>
    <row r="150" spans="3:109" s="90" customFormat="1" ht="7.5" customHeight="1"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89"/>
      <c r="CA150" s="89"/>
      <c r="CB150" s="89"/>
      <c r="CC150" s="89"/>
      <c r="CD150" s="89"/>
      <c r="CE150" s="89"/>
      <c r="CF150" s="89"/>
      <c r="CG150" s="89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1"/>
      <c r="DE150" s="91"/>
    </row>
    <row r="151" spans="3:109" s="90" customFormat="1" ht="7.5" customHeight="1"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89"/>
      <c r="CA151" s="89"/>
      <c r="CB151" s="89"/>
      <c r="CC151" s="89"/>
      <c r="CD151" s="89"/>
      <c r="CE151" s="89"/>
      <c r="CF151" s="89"/>
      <c r="CG151" s="89"/>
      <c r="CJ151" s="117"/>
      <c r="CK151" s="117"/>
      <c r="CL151" s="117"/>
      <c r="CM151" s="117"/>
      <c r="CN151" s="117"/>
      <c r="CO151" s="117"/>
      <c r="CP151" s="117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7"/>
      <c r="DA151" s="117"/>
      <c r="DB151" s="117"/>
      <c r="DC151" s="117"/>
      <c r="DD151" s="117"/>
      <c r="DE151" s="91"/>
    </row>
    <row r="152" spans="78:109" ht="7.5" customHeight="1">
      <c r="BZ152" s="89"/>
      <c r="CA152" s="89"/>
      <c r="CB152" s="89"/>
      <c r="CC152" s="89"/>
      <c r="CD152" s="89"/>
      <c r="CE152" s="89"/>
      <c r="CF152" s="89"/>
      <c r="CG152" s="89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7"/>
      <c r="DE152" s="89"/>
    </row>
    <row r="153" spans="78:109" ht="7.5" customHeight="1">
      <c r="BZ153" s="89"/>
      <c r="CA153" s="89"/>
      <c r="CB153" s="89"/>
      <c r="CC153" s="89"/>
      <c r="CD153" s="89"/>
      <c r="CE153" s="89"/>
      <c r="CF153" s="89"/>
      <c r="CG153" s="89"/>
      <c r="DE153" s="89"/>
    </row>
    <row r="154" spans="78:109" ht="7.5" customHeight="1">
      <c r="BZ154" s="89"/>
      <c r="CA154" s="89"/>
      <c r="CB154" s="89"/>
      <c r="CC154" s="89"/>
      <c r="CD154" s="89"/>
      <c r="CE154" s="89"/>
      <c r="CF154" s="89"/>
      <c r="CG154" s="89"/>
      <c r="DE154" s="89"/>
    </row>
    <row r="155" spans="78:85" ht="7.5" customHeight="1">
      <c r="BZ155" s="89"/>
      <c r="CA155" s="89"/>
      <c r="CB155" s="89"/>
      <c r="CC155" s="89"/>
      <c r="CD155" s="89"/>
      <c r="CE155" s="89"/>
      <c r="CF155" s="89"/>
      <c r="CG155" s="89"/>
    </row>
    <row r="156" spans="78:82" ht="7.5" customHeight="1">
      <c r="BZ156" s="89"/>
      <c r="CA156" s="89"/>
      <c r="CB156" s="89"/>
      <c r="CC156" s="89"/>
      <c r="CD156" s="89"/>
    </row>
    <row r="157" ht="7.5" customHeight="1">
      <c r="CD157" s="89"/>
    </row>
  </sheetData>
  <sheetProtection/>
  <mergeCells count="297">
    <mergeCell ref="L11:S14"/>
    <mergeCell ref="G15:K16"/>
    <mergeCell ref="AT15:AV16"/>
    <mergeCell ref="BR15:BT17"/>
    <mergeCell ref="AJ11:AJ12"/>
    <mergeCell ref="AJ13:AJ14"/>
    <mergeCell ref="AN31:AQ32"/>
    <mergeCell ref="BD45:BG46"/>
    <mergeCell ref="BD37:BG37"/>
    <mergeCell ref="BO40:BU41"/>
    <mergeCell ref="BB40:BG41"/>
    <mergeCell ref="T15:AA18"/>
    <mergeCell ref="AN15:AQ16"/>
    <mergeCell ref="AB59:AI62"/>
    <mergeCell ref="AB35:AD37"/>
    <mergeCell ref="AU50:BB54"/>
    <mergeCell ref="BM59:BQ61"/>
    <mergeCell ref="BB36:BC36"/>
    <mergeCell ref="D45:AP46"/>
    <mergeCell ref="D47:K50"/>
    <mergeCell ref="G39:K40"/>
    <mergeCell ref="G35:K36"/>
    <mergeCell ref="X11:AA13"/>
    <mergeCell ref="AF11:AI13"/>
    <mergeCell ref="AW19:BA20"/>
    <mergeCell ref="AN17:AQ18"/>
    <mergeCell ref="AW15:BA16"/>
    <mergeCell ref="AB29:AI30"/>
    <mergeCell ref="AJ29:AK30"/>
    <mergeCell ref="AN19:AQ20"/>
    <mergeCell ref="AN13:AQ14"/>
    <mergeCell ref="AL29:AQ30"/>
    <mergeCell ref="AK51:AM52"/>
    <mergeCell ref="BB29:BV32"/>
    <mergeCell ref="BH35:BM36"/>
    <mergeCell ref="BO37:BR38"/>
    <mergeCell ref="AN37:AQ38"/>
    <mergeCell ref="BB44:BC45"/>
    <mergeCell ref="BS36:BT36"/>
    <mergeCell ref="AL47:AQ48"/>
    <mergeCell ref="AW37:BA39"/>
    <mergeCell ref="AW41:BA43"/>
    <mergeCell ref="D53:F54"/>
    <mergeCell ref="AK53:AM54"/>
    <mergeCell ref="BO45:BR46"/>
    <mergeCell ref="L55:N57"/>
    <mergeCell ref="AN55:AQ56"/>
    <mergeCell ref="AB55:AD57"/>
    <mergeCell ref="AN57:AQ58"/>
    <mergeCell ref="AW56:BB59"/>
    <mergeCell ref="AW45:BA47"/>
    <mergeCell ref="X59:AA61"/>
    <mergeCell ref="T59:V61"/>
    <mergeCell ref="D61:F62"/>
    <mergeCell ref="AK61:AM62"/>
    <mergeCell ref="G51:K52"/>
    <mergeCell ref="AN39:AQ40"/>
    <mergeCell ref="D39:F40"/>
    <mergeCell ref="AK39:AM40"/>
    <mergeCell ref="T51:V53"/>
    <mergeCell ref="D51:F52"/>
    <mergeCell ref="L59:N61"/>
    <mergeCell ref="D55:F56"/>
    <mergeCell ref="AK55:AM56"/>
    <mergeCell ref="G55:K56"/>
    <mergeCell ref="D59:F60"/>
    <mergeCell ref="AK59:AM60"/>
    <mergeCell ref="G59:K60"/>
    <mergeCell ref="P55:S57"/>
    <mergeCell ref="AF55:AI57"/>
    <mergeCell ref="P59:S61"/>
    <mergeCell ref="AJ59:AJ60"/>
    <mergeCell ref="CB7:CG8"/>
    <mergeCell ref="AS5:CF6"/>
    <mergeCell ref="D5:AQ6"/>
    <mergeCell ref="T55:AA58"/>
    <mergeCell ref="X51:AA53"/>
    <mergeCell ref="AF51:AI53"/>
    <mergeCell ref="L51:S54"/>
    <mergeCell ref="AJ49:AK50"/>
    <mergeCell ref="AB51:AD53"/>
    <mergeCell ref="D57:F58"/>
    <mergeCell ref="BB7:BI8"/>
    <mergeCell ref="BJ7:BQ8"/>
    <mergeCell ref="BR7:BY8"/>
    <mergeCell ref="AT7:BA10"/>
    <mergeCell ref="AL7:AQ8"/>
    <mergeCell ref="AW11:BA12"/>
    <mergeCell ref="BB11:BI14"/>
    <mergeCell ref="AL9:AQ10"/>
    <mergeCell ref="AN11:AQ12"/>
    <mergeCell ref="L9:S10"/>
    <mergeCell ref="T9:AA10"/>
    <mergeCell ref="AB9:AI10"/>
    <mergeCell ref="G11:K12"/>
    <mergeCell ref="P15:S17"/>
    <mergeCell ref="AF15:AI17"/>
    <mergeCell ref="D7:K10"/>
    <mergeCell ref="L7:S8"/>
    <mergeCell ref="T7:AA8"/>
    <mergeCell ref="AB7:AI8"/>
    <mergeCell ref="AL49:AQ50"/>
    <mergeCell ref="D31:F32"/>
    <mergeCell ref="AK31:AM32"/>
    <mergeCell ref="AN33:AQ34"/>
    <mergeCell ref="AN35:AQ36"/>
    <mergeCell ref="L49:S50"/>
    <mergeCell ref="L35:N37"/>
    <mergeCell ref="AF35:AI37"/>
    <mergeCell ref="D37:F38"/>
    <mergeCell ref="W31:W33"/>
    <mergeCell ref="AN53:AQ54"/>
    <mergeCell ref="AL27:AQ28"/>
    <mergeCell ref="P39:S41"/>
    <mergeCell ref="X39:AA41"/>
    <mergeCell ref="T39:V41"/>
    <mergeCell ref="AB39:AI42"/>
    <mergeCell ref="AN51:AQ52"/>
    <mergeCell ref="AB31:AD33"/>
    <mergeCell ref="L47:S48"/>
    <mergeCell ref="T47:AA48"/>
    <mergeCell ref="T49:AA50"/>
    <mergeCell ref="AB49:AI50"/>
    <mergeCell ref="AB47:AI48"/>
    <mergeCell ref="D27:K30"/>
    <mergeCell ref="D41:F42"/>
    <mergeCell ref="AK41:AM42"/>
    <mergeCell ref="L29:S30"/>
    <mergeCell ref="T29:AA30"/>
    <mergeCell ref="D33:F34"/>
    <mergeCell ref="AK33:AM34"/>
    <mergeCell ref="BR11:BT13"/>
    <mergeCell ref="L31:S34"/>
    <mergeCell ref="X31:AA33"/>
    <mergeCell ref="AF31:AI33"/>
    <mergeCell ref="L19:N21"/>
    <mergeCell ref="BB19:BD21"/>
    <mergeCell ref="T31:V33"/>
    <mergeCell ref="L15:N17"/>
    <mergeCell ref="L27:S28"/>
    <mergeCell ref="T27:AA28"/>
    <mergeCell ref="D15:F16"/>
    <mergeCell ref="AK15:AM16"/>
    <mergeCell ref="AK37:AM38"/>
    <mergeCell ref="T11:V13"/>
    <mergeCell ref="BJ11:BL13"/>
    <mergeCell ref="AB11:AD13"/>
    <mergeCell ref="P35:S37"/>
    <mergeCell ref="D35:F36"/>
    <mergeCell ref="AK35:AM36"/>
    <mergeCell ref="G31:K32"/>
    <mergeCell ref="BR9:BY10"/>
    <mergeCell ref="BU11:BU13"/>
    <mergeCell ref="AW13:BA13"/>
    <mergeCell ref="T19:V21"/>
    <mergeCell ref="P19:S21"/>
    <mergeCell ref="D11:F12"/>
    <mergeCell ref="AK11:AM12"/>
    <mergeCell ref="AT11:AV12"/>
    <mergeCell ref="D13:F14"/>
    <mergeCell ref="AK13:AM14"/>
    <mergeCell ref="D21:F22"/>
    <mergeCell ref="AK21:AM22"/>
    <mergeCell ref="AT21:AV22"/>
    <mergeCell ref="CB9:CG10"/>
    <mergeCell ref="BN11:BQ13"/>
    <mergeCell ref="BV11:BY13"/>
    <mergeCell ref="AJ9:AK10"/>
    <mergeCell ref="BZ9:CA10"/>
    <mergeCell ref="BB9:BI10"/>
    <mergeCell ref="BJ9:BQ10"/>
    <mergeCell ref="D1:CF3"/>
    <mergeCell ref="BV45:CC47"/>
    <mergeCell ref="BV37:CC39"/>
    <mergeCell ref="BV41:CC43"/>
    <mergeCell ref="D19:F20"/>
    <mergeCell ref="BU15:BU17"/>
    <mergeCell ref="BZ7:BZ8"/>
    <mergeCell ref="BV15:BY17"/>
    <mergeCell ref="BF19:BI21"/>
    <mergeCell ref="BN19:BQ21"/>
    <mergeCell ref="BE15:BE17"/>
    <mergeCell ref="BE19:BE21"/>
    <mergeCell ref="BM11:BM13"/>
    <mergeCell ref="BM19:BM21"/>
    <mergeCell ref="AT19:AV20"/>
    <mergeCell ref="BJ15:BQ18"/>
    <mergeCell ref="BF15:BI17"/>
    <mergeCell ref="BJ19:BL21"/>
    <mergeCell ref="AT17:AV18"/>
    <mergeCell ref="AT13:AV14"/>
    <mergeCell ref="AJ61:AJ62"/>
    <mergeCell ref="AR11:AR12"/>
    <mergeCell ref="AR15:AR16"/>
    <mergeCell ref="AR19:AR20"/>
    <mergeCell ref="AR31:AR32"/>
    <mergeCell ref="AK19:AM20"/>
    <mergeCell ref="AK57:AM58"/>
    <mergeCell ref="AN61:AQ62"/>
    <mergeCell ref="AN59:AQ60"/>
    <mergeCell ref="AN21:AQ22"/>
    <mergeCell ref="AJ57:AJ58"/>
    <mergeCell ref="BB15:BD17"/>
    <mergeCell ref="AN41:AQ42"/>
    <mergeCell ref="D25:AP26"/>
    <mergeCell ref="G19:K20"/>
    <mergeCell ref="X19:AA21"/>
    <mergeCell ref="AS19:AS20"/>
    <mergeCell ref="D17:F18"/>
    <mergeCell ref="AK17:AM18"/>
    <mergeCell ref="AB15:AD17"/>
    <mergeCell ref="AJ39:AJ40"/>
    <mergeCell ref="AJ41:AJ42"/>
    <mergeCell ref="AJ47:AJ48"/>
    <mergeCell ref="AJ51:AJ52"/>
    <mergeCell ref="AJ53:AJ54"/>
    <mergeCell ref="AJ55:AJ56"/>
    <mergeCell ref="AJ15:AJ16"/>
    <mergeCell ref="AJ17:AJ18"/>
    <mergeCell ref="AJ19:AJ20"/>
    <mergeCell ref="AJ27:AJ28"/>
    <mergeCell ref="W39:W41"/>
    <mergeCell ref="W51:W53"/>
    <mergeCell ref="AJ31:AJ32"/>
    <mergeCell ref="AJ33:AJ34"/>
    <mergeCell ref="AJ35:AJ36"/>
    <mergeCell ref="AJ37:AJ38"/>
    <mergeCell ref="W59:W61"/>
    <mergeCell ref="AE11:AE13"/>
    <mergeCell ref="AE15:AE17"/>
    <mergeCell ref="AE31:AE33"/>
    <mergeCell ref="AE35:AE37"/>
    <mergeCell ref="AE51:AE53"/>
    <mergeCell ref="AE55:AE57"/>
    <mergeCell ref="AB19:AI22"/>
    <mergeCell ref="T35:AA38"/>
    <mergeCell ref="AB27:AI28"/>
    <mergeCell ref="C51:C52"/>
    <mergeCell ref="C55:C56"/>
    <mergeCell ref="C59:C60"/>
    <mergeCell ref="O15:O17"/>
    <mergeCell ref="O19:O21"/>
    <mergeCell ref="O35:O37"/>
    <mergeCell ref="O39:O41"/>
    <mergeCell ref="O55:O57"/>
    <mergeCell ref="O59:O61"/>
    <mergeCell ref="L39:N41"/>
    <mergeCell ref="C11:C12"/>
    <mergeCell ref="C15:C16"/>
    <mergeCell ref="C19:C20"/>
    <mergeCell ref="C31:C32"/>
    <mergeCell ref="C35:C36"/>
    <mergeCell ref="C39:C40"/>
    <mergeCell ref="G37:K37"/>
    <mergeCell ref="G41:K41"/>
    <mergeCell ref="G53:K53"/>
    <mergeCell ref="G57:K57"/>
    <mergeCell ref="G61:K61"/>
    <mergeCell ref="G13:K13"/>
    <mergeCell ref="G17:K17"/>
    <mergeCell ref="G33:K33"/>
    <mergeCell ref="G4:BA4"/>
    <mergeCell ref="AW17:BA17"/>
    <mergeCell ref="G21:K21"/>
    <mergeCell ref="AW21:BA21"/>
    <mergeCell ref="W11:W13"/>
    <mergeCell ref="W19:W21"/>
    <mergeCell ref="AJ21:AJ22"/>
    <mergeCell ref="AS11:AS12"/>
    <mergeCell ref="AS15:AS16"/>
    <mergeCell ref="AJ7:AJ8"/>
    <mergeCell ref="BZ11:BZ12"/>
    <mergeCell ref="CA11:CC12"/>
    <mergeCell ref="CD11:CG12"/>
    <mergeCell ref="BZ13:BZ14"/>
    <mergeCell ref="CA13:CC14"/>
    <mergeCell ref="CD13:CG14"/>
    <mergeCell ref="CD19:CG20"/>
    <mergeCell ref="BZ21:BZ22"/>
    <mergeCell ref="CA21:CC22"/>
    <mergeCell ref="CD21:CG22"/>
    <mergeCell ref="BZ15:BZ16"/>
    <mergeCell ref="CA15:CC16"/>
    <mergeCell ref="CD15:CG16"/>
    <mergeCell ref="BZ17:BZ18"/>
    <mergeCell ref="CA17:CC18"/>
    <mergeCell ref="CD17:CG18"/>
    <mergeCell ref="AW60:BB61"/>
    <mergeCell ref="BG60:BL61"/>
    <mergeCell ref="BH41:BN42"/>
    <mergeCell ref="BH38:BN39"/>
    <mergeCell ref="BZ19:BZ20"/>
    <mergeCell ref="CA19:CC20"/>
    <mergeCell ref="BS44:BT45"/>
    <mergeCell ref="BV33:CC35"/>
    <mergeCell ref="BR19:BY22"/>
    <mergeCell ref="AW33:BA35"/>
  </mergeCells>
  <conditionalFormatting sqref="D13 D21 D17 L11:S14 D33 D41 D37 D53 D61 D57 AT21 AT13 AT17 W51 T54:AI54 AE51 L51:T51 AB51 L52:S54 G53 G13 AW13 G33">
    <cfRule type="expression" priority="45" dxfId="112" stopIfTrue="1">
      <formula>$AN$14=2</formula>
    </cfRule>
    <cfRule type="expression" priority="46" dxfId="113" stopIfTrue="1">
      <formula>$AN$14=1</formula>
    </cfRule>
  </conditionalFormatting>
  <conditionalFormatting sqref="L15 O15 L18:S18 L55 AB58:AI58 O55 T55:AB55 AE55 T56:AA58 L58:S58 O35 L38:S38 BE15 BB18:BI18">
    <cfRule type="expression" priority="47" dxfId="112" stopIfTrue="1">
      <formula>$AN$18=2</formula>
    </cfRule>
    <cfRule type="expression" priority="48" dxfId="113" stopIfTrue="1">
      <formula>$AN$18=1</formula>
    </cfRule>
  </conditionalFormatting>
  <conditionalFormatting sqref="L19 O19 L22:S22 L59 O59 T59 W59 AB59:AI62 L62:AA62 O39 L42:S42 BE19 BB22:BI22">
    <cfRule type="expression" priority="49" dxfId="112" stopIfTrue="1">
      <formula>$AN$22=2</formula>
    </cfRule>
    <cfRule type="expression" priority="50" dxfId="113" stopIfTrue="1">
      <formula>$AN$22=1</formula>
    </cfRule>
  </conditionalFormatting>
  <conditionalFormatting sqref="BA23 BT23:BW23 AE23:AQ23">
    <cfRule type="expression" priority="43" dxfId="115" stopIfTrue="1">
      <formula>"2位"</formula>
    </cfRule>
    <cfRule type="expression" priority="44" dxfId="116" stopIfTrue="1">
      <formula>"1位"</formula>
    </cfRule>
  </conditionalFormatting>
  <conditionalFormatting sqref="BM11 BJ14:BY14 BU11 BJ11 BR11 T14:AI14 AE11 T11 AB11 T34:AI34 AE31 T31 AB31">
    <cfRule type="expression" priority="1" dxfId="112" stopIfTrue="1">
      <formula>$AM$12=2</formula>
    </cfRule>
    <cfRule type="expression" priority="2" dxfId="113" stopIfTrue="1">
      <formula>$AM$12=1</formula>
    </cfRule>
  </conditionalFormatting>
  <conditionalFormatting sqref="W11">
    <cfRule type="expression" priority="37" dxfId="112" stopIfTrue="1">
      <formula>$AM$12=2</formula>
    </cfRule>
    <cfRule type="expression" priority="38" dxfId="113" stopIfTrue="1">
      <formula>$AM$12=1</formula>
    </cfRule>
  </conditionalFormatting>
  <conditionalFormatting sqref="AB18:AI18 T15:AB15 AE15 T16:AA18 T35:AB35 AE35 T36:AA38 BJ15:BR15 BU15 BJ16:BQ18">
    <cfRule type="expression" priority="39" dxfId="112" stopIfTrue="1">
      <formula>$AM$16=2</formula>
    </cfRule>
    <cfRule type="expression" priority="40" dxfId="113" stopIfTrue="1">
      <formula>$AM$16=1</formula>
    </cfRule>
  </conditionalFormatting>
  <conditionalFormatting sqref="T19 W19 AB19:AI22 T22:AA22 W39 AB39:AI42 T42:AA42 BM19 BR19:BY22 BJ22:BQ22">
    <cfRule type="expression" priority="41" dxfId="112" stopIfTrue="1">
      <formula>$AM$20=2</formula>
    </cfRule>
    <cfRule type="expression" priority="42" dxfId="113" stopIfTrue="1">
      <formula>$AM$20=1</formula>
    </cfRule>
  </conditionalFormatting>
  <conditionalFormatting sqref="L31:S34">
    <cfRule type="expression" priority="19" dxfId="112" stopIfTrue="1">
      <formula>$AN$14=2</formula>
    </cfRule>
    <cfRule type="expression" priority="20" dxfId="113" stopIfTrue="1">
      <formula>$AN$14=1</formula>
    </cfRule>
  </conditionalFormatting>
  <conditionalFormatting sqref="L35">
    <cfRule type="expression" priority="21" dxfId="112" stopIfTrue="1">
      <formula>$AN$18=2</formula>
    </cfRule>
    <cfRule type="expression" priority="22" dxfId="113" stopIfTrue="1">
      <formula>$AN$18=1</formula>
    </cfRule>
  </conditionalFormatting>
  <conditionalFormatting sqref="L39">
    <cfRule type="expression" priority="23" dxfId="112" stopIfTrue="1">
      <formula>$AN$22=2</formula>
    </cfRule>
    <cfRule type="expression" priority="24" dxfId="113" stopIfTrue="1">
      <formula>$AN$22=1</formula>
    </cfRule>
  </conditionalFormatting>
  <conditionalFormatting sqref="W31">
    <cfRule type="expression" priority="13" dxfId="112" stopIfTrue="1">
      <formula>$AM$12=2</formula>
    </cfRule>
    <cfRule type="expression" priority="14" dxfId="113" stopIfTrue="1">
      <formula>$AM$12=1</formula>
    </cfRule>
  </conditionalFormatting>
  <conditionalFormatting sqref="AB38:AI38">
    <cfRule type="expression" priority="15" dxfId="112" stopIfTrue="1">
      <formula>$AM$16=2</formula>
    </cfRule>
    <cfRule type="expression" priority="16" dxfId="113" stopIfTrue="1">
      <formula>$AM$16=1</formula>
    </cfRule>
  </conditionalFormatting>
  <conditionalFormatting sqref="T39">
    <cfRule type="expression" priority="17" dxfId="112" stopIfTrue="1">
      <formula>$AM$20=2</formula>
    </cfRule>
    <cfRule type="expression" priority="18" dxfId="113" stopIfTrue="1">
      <formula>$AM$20=1</formula>
    </cfRule>
  </conditionalFormatting>
  <conditionalFormatting sqref="BB11:BI14">
    <cfRule type="expression" priority="7" dxfId="112" stopIfTrue="1">
      <formula>$AN$14=2</formula>
    </cfRule>
    <cfRule type="expression" priority="8" dxfId="113" stopIfTrue="1">
      <formula>$AN$14=1</formula>
    </cfRule>
  </conditionalFormatting>
  <conditionalFormatting sqref="BB15">
    <cfRule type="expression" priority="9" dxfId="112" stopIfTrue="1">
      <formula>$AN$18=2</formula>
    </cfRule>
    <cfRule type="expression" priority="10" dxfId="113" stopIfTrue="1">
      <formula>$AN$18=1</formula>
    </cfRule>
  </conditionalFormatting>
  <conditionalFormatting sqref="BB19">
    <cfRule type="expression" priority="11" dxfId="112" stopIfTrue="1">
      <formula>$AN$22=2</formula>
    </cfRule>
    <cfRule type="expression" priority="12" dxfId="113" stopIfTrue="1">
      <formula>$AN$22=1</formula>
    </cfRule>
  </conditionalFormatting>
  <conditionalFormatting sqref="BR18:BY18">
    <cfRule type="expression" priority="3" dxfId="112" stopIfTrue="1">
      <formula>$AM$16=2</formula>
    </cfRule>
    <cfRule type="expression" priority="4" dxfId="113" stopIfTrue="1">
      <formula>$AM$16=1</formula>
    </cfRule>
  </conditionalFormatting>
  <conditionalFormatting sqref="BJ19">
    <cfRule type="expression" priority="5" dxfId="112" stopIfTrue="1">
      <formula>$AM$20=2</formula>
    </cfRule>
    <cfRule type="expression" priority="6" dxfId="113" stopIfTrue="1">
      <formula>$AM$20=1</formula>
    </cfRule>
  </conditionalFormatting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ER104"/>
  <sheetViews>
    <sheetView zoomScaleSheetLayoutView="100" zoomScalePageLayoutView="0" workbookViewId="0" topLeftCell="A14">
      <selection activeCell="AA12" sqref="AA12:AD14"/>
    </sheetView>
  </sheetViews>
  <sheetFormatPr defaultColWidth="1.875" defaultRowHeight="7.5" customHeight="1"/>
  <cols>
    <col min="1" max="1" width="1.875" style="91" customWidth="1"/>
    <col min="2" max="2" width="0.74609375" style="91" hidden="1" customWidth="1"/>
    <col min="3" max="5" width="1.875" style="91" hidden="1" customWidth="1"/>
    <col min="6" max="9" width="1.875" style="91" customWidth="1"/>
    <col min="10" max="10" width="6.50390625" style="91" customWidth="1"/>
    <col min="11" max="11" width="0.875" style="91" customWidth="1"/>
    <col min="12" max="18" width="1.875" style="91" customWidth="1"/>
    <col min="19" max="19" width="0.875" style="91" customWidth="1"/>
    <col min="20" max="26" width="1.875" style="91" customWidth="1"/>
    <col min="27" max="27" width="0.74609375" style="91" customWidth="1"/>
    <col min="28" max="34" width="1.875" style="91" customWidth="1"/>
    <col min="35" max="35" width="0.6171875" style="91" customWidth="1"/>
    <col min="36" max="42" width="1.875" style="91" customWidth="1"/>
    <col min="43" max="43" width="8.375" style="91" customWidth="1"/>
    <col min="44" max="16384" width="1.875" style="91" customWidth="1"/>
  </cols>
  <sheetData>
    <row r="1" ht="29.25" customHeight="1"/>
    <row r="2" spans="3:50" s="223" customFormat="1" ht="15" customHeight="1">
      <c r="C2" s="598" t="s">
        <v>1467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</row>
    <row r="3" spans="3:50" s="223" customFormat="1" ht="15" customHeight="1"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</row>
    <row r="4" spans="3:88" ht="46.5" customHeight="1">
      <c r="C4" s="144"/>
      <c r="D4" s="144"/>
      <c r="E4" s="599" t="s">
        <v>1459</v>
      </c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599"/>
      <c r="AN4" s="599"/>
      <c r="AO4" s="599"/>
      <c r="AP4" s="599"/>
      <c r="AQ4" s="599"/>
      <c r="AR4" s="599"/>
      <c r="AS4" s="599"/>
      <c r="AT4" s="599"/>
      <c r="AU4" s="599"/>
      <c r="AV4" s="599"/>
      <c r="AW4" s="599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</row>
    <row r="5" spans="3:88" ht="46.5" customHeight="1">
      <c r="C5" s="144"/>
      <c r="D5" s="144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</row>
    <row r="6" spans="3:50" ht="12" customHeight="1">
      <c r="C6" s="600" t="s">
        <v>1547</v>
      </c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0"/>
      <c r="AL6" s="600"/>
      <c r="AM6" s="600"/>
      <c r="AN6" s="600"/>
      <c r="AO6" s="600"/>
      <c r="AP6" s="600"/>
      <c r="AQ6" s="600"/>
      <c r="AR6" s="600"/>
      <c r="AS6" s="600"/>
      <c r="AT6" s="600"/>
      <c r="AU6" s="600"/>
      <c r="AV6" s="600"/>
      <c r="AW6" s="600"/>
      <c r="AX6" s="600"/>
    </row>
    <row r="7" spans="3:50" ht="22.5" customHeight="1" thickBot="1"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  <c r="AO7" s="601"/>
      <c r="AP7" s="601"/>
      <c r="AQ7" s="601"/>
      <c r="AR7" s="601"/>
      <c r="AS7" s="601"/>
      <c r="AT7" s="601"/>
      <c r="AU7" s="601"/>
      <c r="AV7" s="601"/>
      <c r="AW7" s="601"/>
      <c r="AX7" s="601"/>
    </row>
    <row r="8" spans="1:50" ht="18.75" customHeight="1">
      <c r="A8" s="92"/>
      <c r="C8" s="379" t="s">
        <v>6</v>
      </c>
      <c r="D8" s="373"/>
      <c r="E8" s="373"/>
      <c r="F8" s="373"/>
      <c r="G8" s="373"/>
      <c r="H8" s="373"/>
      <c r="I8" s="373"/>
      <c r="J8" s="373"/>
      <c r="K8" s="382" t="str">
        <f>F12</f>
        <v>福永裕美</v>
      </c>
      <c r="L8" s="383"/>
      <c r="M8" s="383"/>
      <c r="N8" s="383"/>
      <c r="O8" s="383"/>
      <c r="P8" s="383"/>
      <c r="Q8" s="383"/>
      <c r="R8" s="384"/>
      <c r="S8" s="385" t="str">
        <f>F16</f>
        <v>伊藤牧子</v>
      </c>
      <c r="T8" s="373"/>
      <c r="U8" s="373"/>
      <c r="V8" s="373"/>
      <c r="W8" s="373"/>
      <c r="X8" s="373"/>
      <c r="Y8" s="373"/>
      <c r="Z8" s="373"/>
      <c r="AA8" s="385" t="str">
        <f>F20</f>
        <v>中澤知子</v>
      </c>
      <c r="AB8" s="373"/>
      <c r="AC8" s="373"/>
      <c r="AD8" s="373"/>
      <c r="AE8" s="373"/>
      <c r="AF8" s="373"/>
      <c r="AG8" s="373"/>
      <c r="AH8" s="386"/>
      <c r="AI8" s="373" t="str">
        <f>F24</f>
        <v>山口千恵</v>
      </c>
      <c r="AJ8" s="373"/>
      <c r="AK8" s="373"/>
      <c r="AL8" s="373"/>
      <c r="AM8" s="373"/>
      <c r="AN8" s="373"/>
      <c r="AO8" s="373"/>
      <c r="AP8" s="388"/>
      <c r="AQ8" s="389">
        <f>IF(AQ14&lt;&gt;"","取得","")</f>
      </c>
      <c r="AR8" s="98"/>
      <c r="AS8" s="383" t="s">
        <v>7</v>
      </c>
      <c r="AT8" s="383"/>
      <c r="AU8" s="383"/>
      <c r="AV8" s="383"/>
      <c r="AW8" s="383"/>
      <c r="AX8" s="391"/>
    </row>
    <row r="9" spans="1:50" ht="18.75" customHeight="1">
      <c r="A9" s="92"/>
      <c r="C9" s="379"/>
      <c r="D9" s="373"/>
      <c r="E9" s="373"/>
      <c r="F9" s="373"/>
      <c r="G9" s="373"/>
      <c r="H9" s="373"/>
      <c r="I9" s="373"/>
      <c r="J9" s="373"/>
      <c r="K9" s="385"/>
      <c r="L9" s="373"/>
      <c r="M9" s="373"/>
      <c r="N9" s="373"/>
      <c r="O9" s="373"/>
      <c r="P9" s="373"/>
      <c r="Q9" s="373"/>
      <c r="R9" s="386"/>
      <c r="S9" s="385"/>
      <c r="T9" s="373"/>
      <c r="U9" s="373"/>
      <c r="V9" s="373"/>
      <c r="W9" s="373"/>
      <c r="X9" s="373"/>
      <c r="Y9" s="373"/>
      <c r="Z9" s="373"/>
      <c r="AA9" s="385"/>
      <c r="AB9" s="373"/>
      <c r="AC9" s="373"/>
      <c r="AD9" s="373"/>
      <c r="AE9" s="373"/>
      <c r="AF9" s="373"/>
      <c r="AG9" s="373"/>
      <c r="AH9" s="386"/>
      <c r="AI9" s="373"/>
      <c r="AJ9" s="373"/>
      <c r="AK9" s="373"/>
      <c r="AL9" s="373"/>
      <c r="AM9" s="373"/>
      <c r="AN9" s="373"/>
      <c r="AO9" s="373"/>
      <c r="AP9" s="388"/>
      <c r="AQ9" s="390"/>
      <c r="AS9" s="373"/>
      <c r="AT9" s="373"/>
      <c r="AU9" s="373"/>
      <c r="AV9" s="373"/>
      <c r="AW9" s="373"/>
      <c r="AX9" s="392"/>
    </row>
    <row r="10" spans="1:50" ht="18.75" customHeight="1">
      <c r="A10" s="92"/>
      <c r="C10" s="379"/>
      <c r="D10" s="373"/>
      <c r="E10" s="373"/>
      <c r="F10" s="373"/>
      <c r="G10" s="373"/>
      <c r="H10" s="373"/>
      <c r="I10" s="373"/>
      <c r="J10" s="373"/>
      <c r="K10" s="385" t="str">
        <f>F14</f>
        <v>Ｋテニスカレッジ</v>
      </c>
      <c r="L10" s="373"/>
      <c r="M10" s="373"/>
      <c r="N10" s="373"/>
      <c r="O10" s="373"/>
      <c r="P10" s="373"/>
      <c r="Q10" s="373"/>
      <c r="R10" s="386"/>
      <c r="S10" s="385" t="str">
        <f>F18</f>
        <v>東近江グリフィンズ</v>
      </c>
      <c r="T10" s="373"/>
      <c r="U10" s="373"/>
      <c r="V10" s="373"/>
      <c r="W10" s="373"/>
      <c r="X10" s="373"/>
      <c r="Y10" s="373"/>
      <c r="Z10" s="373"/>
      <c r="AA10" s="385" t="str">
        <f>F22</f>
        <v>一般</v>
      </c>
      <c r="AB10" s="373"/>
      <c r="AC10" s="373"/>
      <c r="AD10" s="373"/>
      <c r="AE10" s="373"/>
      <c r="AF10" s="373"/>
      <c r="AG10" s="373"/>
      <c r="AH10" s="386"/>
      <c r="AI10" s="373" t="str">
        <f>F26</f>
        <v>一般</v>
      </c>
      <c r="AJ10" s="373"/>
      <c r="AK10" s="373"/>
      <c r="AL10" s="373"/>
      <c r="AM10" s="373"/>
      <c r="AN10" s="373"/>
      <c r="AO10" s="373"/>
      <c r="AP10" s="388"/>
      <c r="AQ10" s="390">
        <f>IF(AQ14&lt;&gt;"","ゲーム率","")</f>
      </c>
      <c r="AR10" s="373"/>
      <c r="AS10" s="373" t="s">
        <v>8</v>
      </c>
      <c r="AT10" s="373"/>
      <c r="AU10" s="373"/>
      <c r="AV10" s="373"/>
      <c r="AW10" s="373"/>
      <c r="AX10" s="392"/>
    </row>
    <row r="11" spans="1:50" ht="18.75" customHeight="1">
      <c r="A11" s="92"/>
      <c r="C11" s="380"/>
      <c r="D11" s="381"/>
      <c r="E11" s="381"/>
      <c r="F11" s="381"/>
      <c r="G11" s="381"/>
      <c r="H11" s="381"/>
      <c r="I11" s="381"/>
      <c r="J11" s="381"/>
      <c r="K11" s="393"/>
      <c r="L11" s="381"/>
      <c r="M11" s="381"/>
      <c r="N11" s="381"/>
      <c r="O11" s="381"/>
      <c r="P11" s="381"/>
      <c r="Q11" s="381"/>
      <c r="R11" s="394"/>
      <c r="S11" s="393"/>
      <c r="T11" s="381"/>
      <c r="U11" s="381"/>
      <c r="V11" s="381"/>
      <c r="W11" s="381"/>
      <c r="X11" s="381"/>
      <c r="Y11" s="381"/>
      <c r="Z11" s="381"/>
      <c r="AA11" s="393"/>
      <c r="AB11" s="381"/>
      <c r="AC11" s="381"/>
      <c r="AD11" s="381"/>
      <c r="AE11" s="381"/>
      <c r="AF11" s="381"/>
      <c r="AG11" s="381"/>
      <c r="AH11" s="394"/>
      <c r="AI11" s="381"/>
      <c r="AJ11" s="381"/>
      <c r="AK11" s="381"/>
      <c r="AL11" s="381"/>
      <c r="AM11" s="381"/>
      <c r="AN11" s="381"/>
      <c r="AO11" s="381"/>
      <c r="AP11" s="602"/>
      <c r="AQ11" s="395"/>
      <c r="AR11" s="381"/>
      <c r="AS11" s="381"/>
      <c r="AT11" s="381"/>
      <c r="AU11" s="381"/>
      <c r="AV11" s="381"/>
      <c r="AW11" s="381"/>
      <c r="AX11" s="396"/>
    </row>
    <row r="12" spans="1:51" s="89" customFormat="1" ht="18.75" customHeight="1">
      <c r="A12" s="95"/>
      <c r="B12" s="397">
        <f>AU14</f>
        <v>4</v>
      </c>
      <c r="C12" s="398" t="s">
        <v>1453</v>
      </c>
      <c r="D12" s="399"/>
      <c r="E12" s="399"/>
      <c r="F12" s="399" t="str">
        <f>IF(C12="ここに","",VLOOKUP(C12,'登録ナンバー'!$F$4:$I$616,2,0))</f>
        <v>福永裕美</v>
      </c>
      <c r="G12" s="399"/>
      <c r="H12" s="399"/>
      <c r="I12" s="399"/>
      <c r="J12" s="434"/>
      <c r="K12" s="603">
        <f>IF(S12="","丸付き数字は試合順番","")</f>
      </c>
      <c r="L12" s="604"/>
      <c r="M12" s="604"/>
      <c r="N12" s="604"/>
      <c r="O12" s="604"/>
      <c r="P12" s="604"/>
      <c r="Q12" s="604"/>
      <c r="R12" s="605"/>
      <c r="S12" s="441">
        <v>1</v>
      </c>
      <c r="T12" s="442"/>
      <c r="U12" s="442"/>
      <c r="V12" s="442"/>
      <c r="W12" s="442" t="s">
        <v>10</v>
      </c>
      <c r="X12" s="442">
        <v>6</v>
      </c>
      <c r="Y12" s="442"/>
      <c r="Z12" s="442"/>
      <c r="AA12" s="441">
        <v>3</v>
      </c>
      <c r="AB12" s="442"/>
      <c r="AC12" s="442"/>
      <c r="AD12" s="442"/>
      <c r="AE12" s="442" t="s">
        <v>10</v>
      </c>
      <c r="AF12" s="442">
        <v>6</v>
      </c>
      <c r="AG12" s="442"/>
      <c r="AH12" s="445"/>
      <c r="AI12" s="441">
        <v>4</v>
      </c>
      <c r="AJ12" s="442"/>
      <c r="AK12" s="442"/>
      <c r="AL12" s="442"/>
      <c r="AM12" s="442" t="s">
        <v>10</v>
      </c>
      <c r="AN12" s="442">
        <v>6</v>
      </c>
      <c r="AO12" s="442"/>
      <c r="AP12" s="612"/>
      <c r="AQ12" s="449">
        <f>IF(COUNTIF(AR12:AT25,1)=2,"直接対決","")</f>
      </c>
      <c r="AR12" s="451">
        <f>COUNTIF(K12:AP13,"⑥")+COUNTIF(K12:AP13,"⑦")</f>
        <v>0</v>
      </c>
      <c r="AS12" s="451"/>
      <c r="AT12" s="451"/>
      <c r="AU12" s="453">
        <f>IF(S12="","",3-AR12)</f>
        <v>3</v>
      </c>
      <c r="AV12" s="453"/>
      <c r="AW12" s="453"/>
      <c r="AX12" s="455"/>
      <c r="AY12" s="93"/>
    </row>
    <row r="13" spans="1:51" s="89" customFormat="1" ht="18.75" customHeight="1">
      <c r="A13" s="95"/>
      <c r="B13" s="397"/>
      <c r="C13" s="379"/>
      <c r="D13" s="373"/>
      <c r="E13" s="373"/>
      <c r="F13" s="373"/>
      <c r="G13" s="373"/>
      <c r="H13" s="373"/>
      <c r="I13" s="373"/>
      <c r="J13" s="386"/>
      <c r="K13" s="606"/>
      <c r="L13" s="607"/>
      <c r="M13" s="607"/>
      <c r="N13" s="607"/>
      <c r="O13" s="607"/>
      <c r="P13" s="607"/>
      <c r="Q13" s="607"/>
      <c r="R13" s="608"/>
      <c r="S13" s="443"/>
      <c r="T13" s="444"/>
      <c r="U13" s="444"/>
      <c r="V13" s="444"/>
      <c r="W13" s="444"/>
      <c r="X13" s="444"/>
      <c r="Y13" s="444"/>
      <c r="Z13" s="444"/>
      <c r="AA13" s="443"/>
      <c r="AB13" s="444"/>
      <c r="AC13" s="444"/>
      <c r="AD13" s="444"/>
      <c r="AE13" s="444"/>
      <c r="AF13" s="444"/>
      <c r="AG13" s="444"/>
      <c r="AH13" s="446"/>
      <c r="AI13" s="443"/>
      <c r="AJ13" s="444"/>
      <c r="AK13" s="444"/>
      <c r="AL13" s="444"/>
      <c r="AM13" s="444"/>
      <c r="AN13" s="444"/>
      <c r="AO13" s="444"/>
      <c r="AP13" s="613"/>
      <c r="AQ13" s="450"/>
      <c r="AR13" s="452"/>
      <c r="AS13" s="452"/>
      <c r="AT13" s="452"/>
      <c r="AU13" s="454"/>
      <c r="AV13" s="454"/>
      <c r="AW13" s="454"/>
      <c r="AX13" s="456"/>
      <c r="AY13" s="93"/>
    </row>
    <row r="14" spans="1:51" ht="18.75" customHeight="1">
      <c r="A14" s="92"/>
      <c r="C14" s="379" t="s">
        <v>11</v>
      </c>
      <c r="D14" s="373"/>
      <c r="E14" s="373"/>
      <c r="F14" s="373" t="str">
        <f>IF(C12="ここに","",VLOOKUP(C12,'登録ナンバー'!$F$4:$I$616,3,0))</f>
        <v>Ｋテニスカレッジ</v>
      </c>
      <c r="G14" s="373"/>
      <c r="H14" s="373"/>
      <c r="I14" s="373"/>
      <c r="J14" s="386"/>
      <c r="K14" s="606"/>
      <c r="L14" s="607"/>
      <c r="M14" s="607"/>
      <c r="N14" s="607"/>
      <c r="O14" s="607"/>
      <c r="P14" s="607"/>
      <c r="Q14" s="607"/>
      <c r="R14" s="608"/>
      <c r="S14" s="443"/>
      <c r="T14" s="444"/>
      <c r="U14" s="444"/>
      <c r="V14" s="444"/>
      <c r="W14" s="444"/>
      <c r="X14" s="444"/>
      <c r="Y14" s="444"/>
      <c r="Z14" s="444"/>
      <c r="AA14" s="443"/>
      <c r="AB14" s="444"/>
      <c r="AC14" s="444"/>
      <c r="AD14" s="444"/>
      <c r="AE14" s="444"/>
      <c r="AF14" s="444"/>
      <c r="AG14" s="444"/>
      <c r="AH14" s="446"/>
      <c r="AI14" s="443"/>
      <c r="AJ14" s="444"/>
      <c r="AK14" s="444"/>
      <c r="AL14" s="444"/>
      <c r="AM14" s="444"/>
      <c r="AN14" s="444"/>
      <c r="AO14" s="444"/>
      <c r="AP14" s="613"/>
      <c r="AQ14" s="457">
        <f>IF(OR(COUNTIF(AR12:AT25,2)=3,COUNTIF(AR12:AT25,1)=3),(S15+AA15+AI15)/(S15+AA15+X12+AF12+AN12+AI15),"")</f>
      </c>
      <c r="AR14" s="538"/>
      <c r="AS14" s="538"/>
      <c r="AT14" s="538"/>
      <c r="AU14" s="459">
        <f>IF(AQ14&lt;&gt;"",RANK(AQ14,AQ14:AQ27),RANK(AR12,AR12:AT25))</f>
        <v>4</v>
      </c>
      <c r="AV14" s="459"/>
      <c r="AW14" s="459"/>
      <c r="AX14" s="461"/>
      <c r="AY14" s="132"/>
    </row>
    <row r="15" spans="1:51" ht="5.25" customHeight="1" hidden="1">
      <c r="A15" s="92"/>
      <c r="C15" s="379"/>
      <c r="D15" s="373"/>
      <c r="E15" s="373"/>
      <c r="F15" s="89"/>
      <c r="G15" s="89"/>
      <c r="H15" s="89"/>
      <c r="I15" s="89"/>
      <c r="J15" s="89"/>
      <c r="K15" s="609"/>
      <c r="L15" s="610"/>
      <c r="M15" s="610"/>
      <c r="N15" s="610"/>
      <c r="O15" s="610"/>
      <c r="P15" s="610"/>
      <c r="Q15" s="610"/>
      <c r="R15" s="611"/>
      <c r="S15" s="294">
        <f>IF(S12="⑦","7",IF(S12="⑥","6",S12))</f>
        <v>1</v>
      </c>
      <c r="T15" s="278"/>
      <c r="U15" s="278"/>
      <c r="V15" s="278"/>
      <c r="W15" s="278"/>
      <c r="X15" s="278"/>
      <c r="Y15" s="278"/>
      <c r="Z15" s="278"/>
      <c r="AA15" s="294">
        <f>IF(AA12="⑦","7",IF(AA12="⑥","6",AA12))</f>
        <v>3</v>
      </c>
      <c r="AB15" s="278"/>
      <c r="AC15" s="278"/>
      <c r="AD15" s="278"/>
      <c r="AE15" s="278"/>
      <c r="AF15" s="278"/>
      <c r="AG15" s="278"/>
      <c r="AH15" s="279"/>
      <c r="AI15" s="278">
        <f>IF(AI12="⑦","7",IF(AI12="⑥","6",AI12))</f>
        <v>4</v>
      </c>
      <c r="AJ15" s="278"/>
      <c r="AK15" s="278"/>
      <c r="AL15" s="278"/>
      <c r="AM15" s="278"/>
      <c r="AN15" s="278"/>
      <c r="AO15" s="278"/>
      <c r="AP15" s="279"/>
      <c r="AQ15" s="458"/>
      <c r="AR15" s="614"/>
      <c r="AS15" s="614"/>
      <c r="AT15" s="614"/>
      <c r="AU15" s="460"/>
      <c r="AV15" s="460"/>
      <c r="AW15" s="460"/>
      <c r="AX15" s="462"/>
      <c r="AY15" s="132"/>
    </row>
    <row r="16" spans="1:51" ht="18.75" customHeight="1">
      <c r="A16" s="92"/>
      <c r="B16" s="397">
        <f>AU18</f>
        <v>1</v>
      </c>
      <c r="C16" s="398" t="s">
        <v>1456</v>
      </c>
      <c r="D16" s="399"/>
      <c r="E16" s="399"/>
      <c r="F16" s="400" t="str">
        <f>IF(C16="ここに","",VLOOKUP(C16,'登録ナンバー'!$F$4:$I$616,2,0))</f>
        <v>伊藤牧子</v>
      </c>
      <c r="G16" s="400"/>
      <c r="H16" s="400"/>
      <c r="I16" s="400"/>
      <c r="J16" s="519"/>
      <c r="K16" s="521" t="str">
        <f>IF(S12="","",IF(AND(X12=6,S12&lt;&gt;"⑦"),"⑥",IF(X12=7,"⑦",X12)))</f>
        <v>⑥</v>
      </c>
      <c r="L16" s="400"/>
      <c r="M16" s="400"/>
      <c r="N16" s="400"/>
      <c r="O16" s="400" t="s">
        <v>10</v>
      </c>
      <c r="P16" s="400">
        <f>IF(S12="","",IF(S12="⑥",6,IF(S12="⑦",7,S12)))</f>
        <v>1</v>
      </c>
      <c r="Q16" s="400"/>
      <c r="R16" s="519"/>
      <c r="S16" s="551"/>
      <c r="T16" s="552"/>
      <c r="U16" s="552"/>
      <c r="V16" s="552"/>
      <c r="W16" s="552"/>
      <c r="X16" s="552"/>
      <c r="Y16" s="552"/>
      <c r="Z16" s="552"/>
      <c r="AA16" s="411" t="s">
        <v>1570</v>
      </c>
      <c r="AB16" s="412"/>
      <c r="AC16" s="412"/>
      <c r="AD16" s="412"/>
      <c r="AE16" s="412" t="s">
        <v>10</v>
      </c>
      <c r="AF16" s="412">
        <v>2</v>
      </c>
      <c r="AG16" s="412"/>
      <c r="AH16" s="415"/>
      <c r="AI16" s="411" t="s">
        <v>1568</v>
      </c>
      <c r="AJ16" s="412"/>
      <c r="AK16" s="412"/>
      <c r="AL16" s="412"/>
      <c r="AM16" s="412" t="s">
        <v>10</v>
      </c>
      <c r="AN16" s="412">
        <v>3</v>
      </c>
      <c r="AO16" s="412"/>
      <c r="AP16" s="583"/>
      <c r="AQ16" s="417">
        <f>IF(COUNTIF(AR12:AT27,1)=2,"直接対決","")</f>
      </c>
      <c r="AR16" s="419">
        <f>COUNTIF(K16:AP17,"⑥")+COUNTIF(K16:AP17,"⑦")</f>
        <v>3</v>
      </c>
      <c r="AS16" s="419"/>
      <c r="AT16" s="419"/>
      <c r="AU16" s="421">
        <f>IF(S12="","",3-AR16)</f>
        <v>0</v>
      </c>
      <c r="AV16" s="421"/>
      <c r="AW16" s="421"/>
      <c r="AX16" s="423"/>
      <c r="AY16" s="132"/>
    </row>
    <row r="17" spans="1:50" ht="18.75" customHeight="1">
      <c r="A17" s="92"/>
      <c r="B17" s="397"/>
      <c r="C17" s="379"/>
      <c r="D17" s="373"/>
      <c r="E17" s="373"/>
      <c r="F17" s="401"/>
      <c r="G17" s="401"/>
      <c r="H17" s="401"/>
      <c r="I17" s="401"/>
      <c r="J17" s="520"/>
      <c r="K17" s="522"/>
      <c r="L17" s="401"/>
      <c r="M17" s="401"/>
      <c r="N17" s="401"/>
      <c r="O17" s="401"/>
      <c r="P17" s="401"/>
      <c r="Q17" s="401"/>
      <c r="R17" s="520"/>
      <c r="S17" s="553"/>
      <c r="T17" s="554"/>
      <c r="U17" s="554"/>
      <c r="V17" s="554"/>
      <c r="W17" s="554"/>
      <c r="X17" s="554"/>
      <c r="Y17" s="554"/>
      <c r="Z17" s="554"/>
      <c r="AA17" s="413"/>
      <c r="AB17" s="414"/>
      <c r="AC17" s="414"/>
      <c r="AD17" s="414"/>
      <c r="AE17" s="414"/>
      <c r="AF17" s="414"/>
      <c r="AG17" s="414"/>
      <c r="AH17" s="416"/>
      <c r="AI17" s="413"/>
      <c r="AJ17" s="414"/>
      <c r="AK17" s="414"/>
      <c r="AL17" s="414"/>
      <c r="AM17" s="414"/>
      <c r="AN17" s="414"/>
      <c r="AO17" s="414"/>
      <c r="AP17" s="584"/>
      <c r="AQ17" s="418"/>
      <c r="AR17" s="420"/>
      <c r="AS17" s="420"/>
      <c r="AT17" s="420"/>
      <c r="AU17" s="422"/>
      <c r="AV17" s="422"/>
      <c r="AW17" s="422"/>
      <c r="AX17" s="424"/>
    </row>
    <row r="18" spans="1:50" ht="18.75" customHeight="1">
      <c r="A18" s="92"/>
      <c r="B18" s="92"/>
      <c r="C18" s="379" t="s">
        <v>11</v>
      </c>
      <c r="D18" s="373"/>
      <c r="E18" s="373"/>
      <c r="F18" s="401" t="str">
        <f>IF(C16="ここに","",VLOOKUP(C16,'登録ナンバー'!$F$4:$I$616,3,0))</f>
        <v>東近江グリフィンズ</v>
      </c>
      <c r="G18" s="401"/>
      <c r="H18" s="401"/>
      <c r="I18" s="401"/>
      <c r="J18" s="520"/>
      <c r="K18" s="522"/>
      <c r="L18" s="401"/>
      <c r="M18" s="401"/>
      <c r="N18" s="401"/>
      <c r="O18" s="401"/>
      <c r="P18" s="401"/>
      <c r="Q18" s="401"/>
      <c r="R18" s="520"/>
      <c r="S18" s="553"/>
      <c r="T18" s="554"/>
      <c r="U18" s="554"/>
      <c r="V18" s="554"/>
      <c r="W18" s="554"/>
      <c r="X18" s="554"/>
      <c r="Y18" s="554"/>
      <c r="Z18" s="554"/>
      <c r="AA18" s="413"/>
      <c r="AB18" s="414"/>
      <c r="AC18" s="414"/>
      <c r="AD18" s="414"/>
      <c r="AE18" s="414"/>
      <c r="AF18" s="549"/>
      <c r="AG18" s="549"/>
      <c r="AH18" s="550"/>
      <c r="AI18" s="413"/>
      <c r="AJ18" s="414"/>
      <c r="AK18" s="414"/>
      <c r="AL18" s="414"/>
      <c r="AM18" s="414"/>
      <c r="AN18" s="414"/>
      <c r="AO18" s="414"/>
      <c r="AP18" s="584"/>
      <c r="AQ18" s="425">
        <f>IF(OR(COUNTIF(AR12:AT25,2)=3,COUNTIF(AR12:AT25,1)=3),(K19+AA19+AI19)/(K19+AA19+P16+AF16+AN16+AI19),"")</f>
      </c>
      <c r="AR18" s="401"/>
      <c r="AS18" s="401"/>
      <c r="AT18" s="401"/>
      <c r="AU18" s="429">
        <f>IF(AQ18&lt;&gt;"",RANK(AQ18,AQ14:AQ27),RANK(AR16,AR12:AT25))</f>
        <v>1</v>
      </c>
      <c r="AV18" s="429"/>
      <c r="AW18" s="429"/>
      <c r="AX18" s="431"/>
    </row>
    <row r="19" spans="1:50" ht="4.5" customHeight="1" hidden="1">
      <c r="A19" s="92"/>
      <c r="B19" s="92"/>
      <c r="C19" s="379"/>
      <c r="D19" s="373"/>
      <c r="E19" s="373"/>
      <c r="F19" s="281"/>
      <c r="G19" s="281"/>
      <c r="H19" s="281"/>
      <c r="I19" s="281"/>
      <c r="J19" s="281"/>
      <c r="K19" s="315" t="str">
        <f>IF(K16="⑦","7",IF(K16="⑥","6",K16))</f>
        <v>6</v>
      </c>
      <c r="L19" s="316"/>
      <c r="M19" s="316"/>
      <c r="N19" s="316"/>
      <c r="O19" s="316"/>
      <c r="P19" s="316"/>
      <c r="Q19" s="316"/>
      <c r="R19" s="317"/>
      <c r="S19" s="555"/>
      <c r="T19" s="556"/>
      <c r="U19" s="556"/>
      <c r="V19" s="556"/>
      <c r="W19" s="556"/>
      <c r="X19" s="556"/>
      <c r="Y19" s="556"/>
      <c r="Z19" s="556"/>
      <c r="AA19" s="315" t="str">
        <f>IF(AA16="⑦","7",IF(AA16="⑥","6",AA16))</f>
        <v>6</v>
      </c>
      <c r="AB19" s="318"/>
      <c r="AC19" s="318"/>
      <c r="AD19" s="318"/>
      <c r="AE19" s="318"/>
      <c r="AF19" s="318"/>
      <c r="AG19" s="318"/>
      <c r="AH19" s="319"/>
      <c r="AI19" s="318" t="str">
        <f>IF(AI16="⑦","7",IF(AI16="⑥","6",AI16))</f>
        <v>6</v>
      </c>
      <c r="AJ19" s="318"/>
      <c r="AK19" s="318"/>
      <c r="AL19" s="318"/>
      <c r="AM19" s="318"/>
      <c r="AN19" s="318"/>
      <c r="AO19" s="318"/>
      <c r="AP19" s="320"/>
      <c r="AQ19" s="426"/>
      <c r="AR19" s="523"/>
      <c r="AS19" s="523"/>
      <c r="AT19" s="523"/>
      <c r="AU19" s="430"/>
      <c r="AV19" s="430"/>
      <c r="AW19" s="430"/>
      <c r="AX19" s="432"/>
    </row>
    <row r="20" spans="1:50" ht="18.75" customHeight="1">
      <c r="A20" s="92"/>
      <c r="B20" s="92"/>
      <c r="C20" s="398" t="s">
        <v>9</v>
      </c>
      <c r="D20" s="399"/>
      <c r="E20" s="399"/>
      <c r="F20" s="399" t="s">
        <v>1458</v>
      </c>
      <c r="G20" s="399"/>
      <c r="H20" s="399"/>
      <c r="I20" s="399"/>
      <c r="J20" s="434"/>
      <c r="K20" s="433" t="str">
        <f>IF($S$12="","",IF(AND(AF12=6,AA12&lt;&gt;"⑦"),"⑥",IF(AF12=7,"⑦",AF12)))</f>
        <v>⑥</v>
      </c>
      <c r="L20" s="399"/>
      <c r="M20" s="399"/>
      <c r="N20" s="399"/>
      <c r="O20" s="399" t="s">
        <v>10</v>
      </c>
      <c r="P20" s="399">
        <f>IF(S12="","",IF(AA12="⑥",6,IF(AA12="⑦",7,AA12)))</f>
        <v>3</v>
      </c>
      <c r="Q20" s="399"/>
      <c r="R20" s="434"/>
      <c r="S20" s="433">
        <f>IF(S12="","",IF(AND(AF16=6,AA16&lt;&gt;"⑦"),"⑥",IF(AF16=7,"⑦",AF16)))</f>
        <v>2</v>
      </c>
      <c r="T20" s="399"/>
      <c r="U20" s="399"/>
      <c r="V20" s="399"/>
      <c r="W20" s="399" t="s">
        <v>10</v>
      </c>
      <c r="X20" s="399">
        <f>IF(S12="","",IF(AA16="⑥",6,IF(AA16="⑦",7,AA16)))</f>
        <v>6</v>
      </c>
      <c r="Y20" s="399"/>
      <c r="Z20" s="399"/>
      <c r="AA20" s="532"/>
      <c r="AB20" s="533"/>
      <c r="AC20" s="533"/>
      <c r="AD20" s="533"/>
      <c r="AE20" s="533"/>
      <c r="AF20" s="533"/>
      <c r="AG20" s="534"/>
      <c r="AH20" s="535"/>
      <c r="AI20" s="441">
        <v>2</v>
      </c>
      <c r="AJ20" s="442"/>
      <c r="AK20" s="442"/>
      <c r="AL20" s="442"/>
      <c r="AM20" s="442" t="s">
        <v>10</v>
      </c>
      <c r="AN20" s="442">
        <v>6</v>
      </c>
      <c r="AO20" s="442"/>
      <c r="AP20" s="612"/>
      <c r="AQ20" s="449">
        <f>IF(COUNTIF(AR12:AT27,1)=2,"直接対決","")</f>
      </c>
      <c r="AR20" s="451">
        <f>COUNTIF(K20:AP21,"⑥")+COUNTIF(K20:AP21,"⑦")</f>
        <v>1</v>
      </c>
      <c r="AS20" s="451"/>
      <c r="AT20" s="451"/>
      <c r="AU20" s="453">
        <f>IF(S12="","",3-AR20)</f>
        <v>2</v>
      </c>
      <c r="AV20" s="453"/>
      <c r="AW20" s="453"/>
      <c r="AX20" s="455"/>
    </row>
    <row r="21" spans="1:50" ht="18.75" customHeight="1">
      <c r="A21" s="92"/>
      <c r="B21" s="92"/>
      <c r="C21" s="379"/>
      <c r="D21" s="373"/>
      <c r="E21" s="373"/>
      <c r="F21" s="373"/>
      <c r="G21" s="373"/>
      <c r="H21" s="373"/>
      <c r="I21" s="373"/>
      <c r="J21" s="386"/>
      <c r="K21" s="385"/>
      <c r="L21" s="373"/>
      <c r="M21" s="373"/>
      <c r="N21" s="373"/>
      <c r="O21" s="373"/>
      <c r="P21" s="373"/>
      <c r="Q21" s="373"/>
      <c r="R21" s="386"/>
      <c r="S21" s="385"/>
      <c r="T21" s="373"/>
      <c r="U21" s="373"/>
      <c r="V21" s="373"/>
      <c r="W21" s="373"/>
      <c r="X21" s="373"/>
      <c r="Y21" s="373"/>
      <c r="Z21" s="373"/>
      <c r="AA21" s="536"/>
      <c r="AB21" s="534"/>
      <c r="AC21" s="534"/>
      <c r="AD21" s="534"/>
      <c r="AE21" s="534"/>
      <c r="AF21" s="534"/>
      <c r="AG21" s="534"/>
      <c r="AH21" s="535"/>
      <c r="AI21" s="443"/>
      <c r="AJ21" s="444"/>
      <c r="AK21" s="444"/>
      <c r="AL21" s="444"/>
      <c r="AM21" s="444"/>
      <c r="AN21" s="444"/>
      <c r="AO21" s="444"/>
      <c r="AP21" s="613"/>
      <c r="AQ21" s="450"/>
      <c r="AR21" s="452"/>
      <c r="AS21" s="452"/>
      <c r="AT21" s="452"/>
      <c r="AU21" s="454"/>
      <c r="AV21" s="454"/>
      <c r="AW21" s="454"/>
      <c r="AX21" s="456"/>
    </row>
    <row r="22" spans="1:50" ht="18.75" customHeight="1">
      <c r="A22" s="92"/>
      <c r="B22" s="92"/>
      <c r="C22" s="379" t="s">
        <v>11</v>
      </c>
      <c r="D22" s="373"/>
      <c r="E22" s="373"/>
      <c r="F22" s="373" t="s">
        <v>1421</v>
      </c>
      <c r="G22" s="373"/>
      <c r="H22" s="373"/>
      <c r="I22" s="373"/>
      <c r="J22" s="386"/>
      <c r="K22" s="385"/>
      <c r="L22" s="373"/>
      <c r="M22" s="373"/>
      <c r="N22" s="373"/>
      <c r="O22" s="373"/>
      <c r="P22" s="373"/>
      <c r="Q22" s="373"/>
      <c r="R22" s="386"/>
      <c r="S22" s="385"/>
      <c r="T22" s="373"/>
      <c r="U22" s="373"/>
      <c r="V22" s="373"/>
      <c r="W22" s="373"/>
      <c r="X22" s="373"/>
      <c r="Y22" s="373"/>
      <c r="Z22" s="373"/>
      <c r="AA22" s="536"/>
      <c r="AB22" s="534"/>
      <c r="AC22" s="534"/>
      <c r="AD22" s="534"/>
      <c r="AE22" s="534"/>
      <c r="AF22" s="534"/>
      <c r="AG22" s="534"/>
      <c r="AH22" s="535"/>
      <c r="AI22" s="443"/>
      <c r="AJ22" s="444"/>
      <c r="AK22" s="444"/>
      <c r="AL22" s="444"/>
      <c r="AM22" s="447"/>
      <c r="AN22" s="444"/>
      <c r="AO22" s="444"/>
      <c r="AP22" s="613"/>
      <c r="AQ22" s="457">
        <f>IF(OR(COUNTIF(AR12:AT25,2)=3,COUNTIF(AR12:AT25,1)=3),(S23+AI23+K23)/(K23+X20+P20+AN20+AI23+S23),"")</f>
      </c>
      <c r="AR22" s="538"/>
      <c r="AS22" s="538"/>
      <c r="AT22" s="538"/>
      <c r="AU22" s="459">
        <f>IF(AQ22&lt;&gt;"",RANK(AQ22,AQ14:AQ27),RANK(AR20,AR12:AT25))</f>
        <v>3</v>
      </c>
      <c r="AV22" s="459"/>
      <c r="AW22" s="459"/>
      <c r="AX22" s="461"/>
    </row>
    <row r="23" spans="1:50" ht="6" customHeight="1" hidden="1">
      <c r="A23" s="92"/>
      <c r="B23" s="92"/>
      <c r="C23" s="379"/>
      <c r="D23" s="373"/>
      <c r="E23" s="373"/>
      <c r="F23" s="89"/>
      <c r="G23" s="89"/>
      <c r="H23" s="89"/>
      <c r="I23" s="89"/>
      <c r="J23" s="89"/>
      <c r="K23" s="277" t="str">
        <f>IF(K20="⑦","7",IF(K20="⑥","6",K20))</f>
        <v>6</v>
      </c>
      <c r="L23" s="89"/>
      <c r="M23" s="89"/>
      <c r="N23" s="89"/>
      <c r="O23" s="89"/>
      <c r="P23" s="89"/>
      <c r="Q23" s="89"/>
      <c r="R23" s="151"/>
      <c r="S23" s="277">
        <f>IF(S20="⑦","7",IF(S20="⑥","6",S20))</f>
        <v>2</v>
      </c>
      <c r="T23" s="89"/>
      <c r="U23" s="89"/>
      <c r="V23" s="89"/>
      <c r="W23" s="89"/>
      <c r="X23" s="89"/>
      <c r="Y23" s="89"/>
      <c r="Z23" s="89"/>
      <c r="AA23" s="547"/>
      <c r="AB23" s="548"/>
      <c r="AC23" s="548"/>
      <c r="AD23" s="548"/>
      <c r="AE23" s="548"/>
      <c r="AF23" s="548"/>
      <c r="AG23" s="548"/>
      <c r="AH23" s="615"/>
      <c r="AI23" s="278">
        <f>IF(AI20="⑦","7",IF(AI20="⑥","6",AI20))</f>
        <v>2</v>
      </c>
      <c r="AJ23" s="278"/>
      <c r="AK23" s="278"/>
      <c r="AL23" s="278"/>
      <c r="AM23" s="278"/>
      <c r="AN23" s="278"/>
      <c r="AO23" s="278"/>
      <c r="AP23" s="280"/>
      <c r="AQ23" s="458"/>
      <c r="AR23" s="614"/>
      <c r="AS23" s="614"/>
      <c r="AT23" s="614"/>
      <c r="AU23" s="460"/>
      <c r="AV23" s="460"/>
      <c r="AW23" s="460"/>
      <c r="AX23" s="462"/>
    </row>
    <row r="24" spans="1:50" ht="18.75" customHeight="1">
      <c r="A24" s="92"/>
      <c r="B24" s="397">
        <f>AU26</f>
        <v>2</v>
      </c>
      <c r="C24" s="398" t="s">
        <v>9</v>
      </c>
      <c r="D24" s="399"/>
      <c r="E24" s="399"/>
      <c r="F24" s="463" t="s">
        <v>1457</v>
      </c>
      <c r="G24" s="463"/>
      <c r="H24" s="463"/>
      <c r="I24" s="463"/>
      <c r="J24" s="467"/>
      <c r="K24" s="465" t="str">
        <f>IF(S12="","",IF(AND(AN12=6,AI12&lt;&gt;"⑦"),"⑥",IF(AN12=7,"⑦",AN12)))</f>
        <v>⑥</v>
      </c>
      <c r="L24" s="463"/>
      <c r="M24" s="463"/>
      <c r="N24" s="463"/>
      <c r="O24" s="463" t="s">
        <v>10</v>
      </c>
      <c r="P24" s="463">
        <f>IF(S12="","",IF(AI12="⑥",6,IF(AI12="⑦",7,AI12)))</f>
        <v>4</v>
      </c>
      <c r="Q24" s="463"/>
      <c r="R24" s="467"/>
      <c r="S24" s="465">
        <f>IF($S$12="","",IF(AND(AN16=6,AI16&lt;&gt;"⑦"),"⑥",IF(AN16=7,"⑦",AN16)))</f>
        <v>3</v>
      </c>
      <c r="T24" s="463"/>
      <c r="U24" s="463"/>
      <c r="V24" s="463"/>
      <c r="W24" s="463" t="s">
        <v>10</v>
      </c>
      <c r="X24" s="463">
        <f>IF(S12="","",IF(AI16="⑥",6,IF(AI16="⑦",7,AI16)))</f>
        <v>6</v>
      </c>
      <c r="Y24" s="463"/>
      <c r="Z24" s="467"/>
      <c r="AA24" s="465" t="str">
        <f>IF(S12="","",IF(AND(AN20=6,AI20&lt;&gt;"⑦"),"⑥",IF(AN20=7,"⑦",AN20)))</f>
        <v>⑥</v>
      </c>
      <c r="AB24" s="463"/>
      <c r="AC24" s="463"/>
      <c r="AD24" s="463"/>
      <c r="AE24" s="463" t="s">
        <v>10</v>
      </c>
      <c r="AF24" s="463">
        <f>IF(S12="","",IF(AI20="⑥",6,IF(AI20="⑦",7,AI20)))</f>
        <v>2</v>
      </c>
      <c r="AG24" s="463"/>
      <c r="AH24" s="467"/>
      <c r="AI24" s="471"/>
      <c r="AJ24" s="472"/>
      <c r="AK24" s="472"/>
      <c r="AL24" s="472"/>
      <c r="AM24" s="472"/>
      <c r="AN24" s="472"/>
      <c r="AO24" s="472"/>
      <c r="AP24" s="619"/>
      <c r="AQ24" s="321">
        <f>IF(COUNTIF(AR12:AT25,1)=2,"直接対決","")</f>
      </c>
      <c r="AR24" s="480">
        <f>COUNTIF(K24:AH25,"⑥")+COUNTIF(K24:AH25,"⑦")</f>
        <v>2</v>
      </c>
      <c r="AS24" s="480"/>
      <c r="AT24" s="480"/>
      <c r="AU24" s="482">
        <f>IF(S12="","",3-AR24)</f>
        <v>1</v>
      </c>
      <c r="AV24" s="482"/>
      <c r="AW24" s="482"/>
      <c r="AX24" s="488"/>
    </row>
    <row r="25" spans="1:50" ht="18.75" customHeight="1">
      <c r="A25" s="92"/>
      <c r="B25" s="392"/>
      <c r="C25" s="379"/>
      <c r="D25" s="373"/>
      <c r="E25" s="373"/>
      <c r="F25" s="464"/>
      <c r="G25" s="464"/>
      <c r="H25" s="464"/>
      <c r="I25" s="464"/>
      <c r="J25" s="468"/>
      <c r="K25" s="466"/>
      <c r="L25" s="464"/>
      <c r="M25" s="464"/>
      <c r="N25" s="464"/>
      <c r="O25" s="464"/>
      <c r="P25" s="464"/>
      <c r="Q25" s="464"/>
      <c r="R25" s="468"/>
      <c r="S25" s="466"/>
      <c r="T25" s="464"/>
      <c r="U25" s="464"/>
      <c r="V25" s="464"/>
      <c r="W25" s="464"/>
      <c r="X25" s="464"/>
      <c r="Y25" s="464"/>
      <c r="Z25" s="468"/>
      <c r="AA25" s="466"/>
      <c r="AB25" s="464"/>
      <c r="AC25" s="464"/>
      <c r="AD25" s="464"/>
      <c r="AE25" s="464"/>
      <c r="AF25" s="464"/>
      <c r="AG25" s="464"/>
      <c r="AH25" s="468"/>
      <c r="AI25" s="475"/>
      <c r="AJ25" s="473"/>
      <c r="AK25" s="473"/>
      <c r="AL25" s="473"/>
      <c r="AM25" s="473"/>
      <c r="AN25" s="473"/>
      <c r="AO25" s="473"/>
      <c r="AP25" s="620"/>
      <c r="AQ25" s="322"/>
      <c r="AR25" s="481"/>
      <c r="AS25" s="481"/>
      <c r="AT25" s="481"/>
      <c r="AU25" s="483"/>
      <c r="AV25" s="483"/>
      <c r="AW25" s="483"/>
      <c r="AX25" s="489"/>
    </row>
    <row r="26" spans="1:50" ht="18.75" customHeight="1" thickBot="1">
      <c r="A26" s="92"/>
      <c r="B26" s="92"/>
      <c r="C26" s="537" t="s">
        <v>11</v>
      </c>
      <c r="D26" s="490"/>
      <c r="E26" s="490"/>
      <c r="F26" s="469" t="s">
        <v>1421</v>
      </c>
      <c r="G26" s="469"/>
      <c r="H26" s="469"/>
      <c r="I26" s="469"/>
      <c r="J26" s="470"/>
      <c r="K26" s="466"/>
      <c r="L26" s="464"/>
      <c r="M26" s="464"/>
      <c r="N26" s="464"/>
      <c r="O26" s="464"/>
      <c r="P26" s="464"/>
      <c r="Q26" s="464"/>
      <c r="R26" s="468"/>
      <c r="S26" s="466"/>
      <c r="T26" s="464"/>
      <c r="U26" s="464"/>
      <c r="V26" s="464"/>
      <c r="W26" s="616"/>
      <c r="X26" s="464"/>
      <c r="Y26" s="464"/>
      <c r="Z26" s="468"/>
      <c r="AA26" s="617"/>
      <c r="AB26" s="616"/>
      <c r="AC26" s="616"/>
      <c r="AD26" s="616"/>
      <c r="AE26" s="616"/>
      <c r="AF26" s="464"/>
      <c r="AG26" s="464"/>
      <c r="AH26" s="468"/>
      <c r="AI26" s="475"/>
      <c r="AJ26" s="473"/>
      <c r="AK26" s="473"/>
      <c r="AL26" s="473"/>
      <c r="AM26" s="473"/>
      <c r="AN26" s="473"/>
      <c r="AO26" s="473"/>
      <c r="AP26" s="620"/>
      <c r="AQ26" s="484">
        <f>IF(OR(COUNTIF(AR12:AT25,2)=3,COUNTIF(AR12:AT25,1)=3),(S27+AA27+K27)/(S27+AA27+X24+AF24+P24+K27),"")</f>
      </c>
      <c r="AR26" s="485"/>
      <c r="AS26" s="485"/>
      <c r="AT26" s="485"/>
      <c r="AU26" s="486">
        <f>IF(AQ26&lt;&gt;"",RANK(AQ26,AQ14:AQ27),RANK(AR24,AR12:AT25))</f>
        <v>2</v>
      </c>
      <c r="AV26" s="486"/>
      <c r="AW26" s="486"/>
      <c r="AX26" s="487"/>
    </row>
    <row r="27" spans="2:50" ht="6.75" customHeight="1" hidden="1">
      <c r="B27" s="92"/>
      <c r="C27" s="398"/>
      <c r="D27" s="399"/>
      <c r="E27" s="399"/>
      <c r="F27" s="463"/>
      <c r="G27" s="463"/>
      <c r="H27" s="463"/>
      <c r="I27" s="463"/>
      <c r="J27" s="467"/>
      <c r="K27" s="323" t="str">
        <f>IF(K24="⑦","7",IF(K24="⑥","6",K24))</f>
        <v>6</v>
      </c>
      <c r="L27" s="285"/>
      <c r="M27" s="285"/>
      <c r="N27" s="285"/>
      <c r="O27" s="285"/>
      <c r="P27" s="285"/>
      <c r="Q27" s="285"/>
      <c r="R27" s="324"/>
      <c r="S27" s="323">
        <f>IF(S24="⑦","7",IF(S24="⑥","6",S24))</f>
        <v>3</v>
      </c>
      <c r="T27" s="285"/>
      <c r="U27" s="285"/>
      <c r="V27" s="285"/>
      <c r="W27" s="325"/>
      <c r="X27" s="325"/>
      <c r="Y27" s="325"/>
      <c r="Z27" s="326"/>
      <c r="AA27" s="327" t="str">
        <f>IF(AA24="⑦","7",IF(AA24="⑥","6",AA24))</f>
        <v>6</v>
      </c>
      <c r="AB27" s="325"/>
      <c r="AC27" s="325"/>
      <c r="AD27" s="325"/>
      <c r="AE27" s="325"/>
      <c r="AF27" s="325"/>
      <c r="AG27" s="325"/>
      <c r="AH27" s="326"/>
      <c r="AI27" s="475"/>
      <c r="AJ27" s="473"/>
      <c r="AK27" s="473"/>
      <c r="AL27" s="473"/>
      <c r="AM27" s="473"/>
      <c r="AN27" s="473"/>
      <c r="AO27" s="473"/>
      <c r="AP27" s="620"/>
      <c r="AQ27" s="507"/>
      <c r="AR27" s="621"/>
      <c r="AS27" s="621"/>
      <c r="AT27" s="621"/>
      <c r="AU27" s="509"/>
      <c r="AV27" s="509"/>
      <c r="AW27" s="509"/>
      <c r="AX27" s="518"/>
    </row>
    <row r="28" spans="3:50" ht="12" customHeight="1">
      <c r="C28" s="145"/>
      <c r="D28" s="145"/>
      <c r="E28" s="145"/>
      <c r="F28" s="145"/>
      <c r="G28" s="145"/>
      <c r="H28" s="145"/>
      <c r="I28" s="146"/>
      <c r="J28" s="146"/>
      <c r="K28" s="150"/>
      <c r="L28" s="111"/>
      <c r="M28" s="111"/>
      <c r="N28" s="111"/>
      <c r="O28" s="111"/>
      <c r="P28" s="111"/>
      <c r="Q28" s="111"/>
      <c r="R28" s="111"/>
      <c r="S28" s="150"/>
      <c r="T28" s="111"/>
      <c r="U28" s="111"/>
      <c r="V28" s="111"/>
      <c r="W28" s="98"/>
      <c r="X28" s="98"/>
      <c r="Y28" s="98"/>
      <c r="Z28" s="98"/>
      <c r="AA28" s="97"/>
      <c r="AB28" s="97"/>
      <c r="AC28" s="97"/>
      <c r="AD28" s="97"/>
      <c r="AE28" s="97"/>
      <c r="AF28" s="97"/>
      <c r="AG28" s="97"/>
      <c r="AH28" s="97"/>
      <c r="AI28" s="97"/>
      <c r="AJ28" s="147"/>
      <c r="AK28" s="147"/>
      <c r="AL28" s="147"/>
      <c r="AM28" s="147"/>
      <c r="AN28" s="147"/>
      <c r="AO28" s="147"/>
      <c r="AP28" s="147"/>
      <c r="AQ28" s="148"/>
      <c r="AR28" s="148"/>
      <c r="AS28" s="148"/>
      <c r="AT28" s="148"/>
      <c r="AU28" s="149"/>
      <c r="AV28" s="149"/>
      <c r="AW28" s="149"/>
      <c r="AX28" s="149"/>
    </row>
    <row r="29" spans="3:50" ht="12" customHeight="1"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116"/>
      <c r="AR29" s="116"/>
      <c r="AS29" s="116"/>
      <c r="AT29" s="116"/>
      <c r="AU29" s="116"/>
      <c r="AV29" s="116"/>
      <c r="AW29" s="116"/>
      <c r="AX29" s="116"/>
    </row>
    <row r="30" spans="3:50" ht="12" customHeight="1">
      <c r="C30" s="124"/>
      <c r="D30" s="124"/>
      <c r="E30" s="124"/>
      <c r="F30" s="124"/>
      <c r="G30" s="124"/>
      <c r="H30" s="124"/>
      <c r="I30" s="124"/>
      <c r="J30" s="124"/>
      <c r="K30" s="117"/>
      <c r="S30" s="117"/>
      <c r="AA30" s="117"/>
      <c r="AI30" s="89"/>
      <c r="AJ30" s="89"/>
      <c r="AK30" s="89"/>
      <c r="AL30" s="89"/>
      <c r="AM30" s="89"/>
      <c r="AN30" s="89"/>
      <c r="AO30" s="89"/>
      <c r="AP30" s="89"/>
      <c r="AQ30" s="107"/>
      <c r="AR30" s="107"/>
      <c r="AS30" s="107"/>
      <c r="AT30" s="107"/>
      <c r="AU30" s="108"/>
      <c r="AV30" s="108"/>
      <c r="AW30" s="108"/>
      <c r="AX30" s="108"/>
    </row>
    <row r="31" spans="3:56" s="47" customFormat="1" ht="32.25" customHeight="1">
      <c r="C31" s="618" t="s">
        <v>12</v>
      </c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8"/>
      <c r="AM31" s="618"/>
      <c r="AN31" s="618"/>
      <c r="AO31" s="618"/>
      <c r="AP31" s="618"/>
      <c r="AQ31" s="618"/>
      <c r="AR31" s="618"/>
      <c r="AS31" s="618"/>
      <c r="AT31" s="618"/>
      <c r="AU31" s="618"/>
      <c r="AV31" s="618"/>
      <c r="AW31" s="618"/>
      <c r="AX31" s="618"/>
      <c r="AY31" s="618"/>
      <c r="AZ31" s="618"/>
      <c r="BA31" s="618"/>
      <c r="BC31" s="91"/>
      <c r="BD31" s="91"/>
    </row>
    <row r="32" spans="40:56" s="47" customFormat="1" ht="21" customHeight="1">
      <c r="AN32" s="91"/>
      <c r="AO32" s="91"/>
      <c r="BC32" s="91"/>
      <c r="BD32" s="91"/>
    </row>
    <row r="33" spans="90:103" ht="7.5" customHeight="1"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</row>
    <row r="34" spans="51:103" ht="7.5" customHeight="1">
      <c r="AY34" s="89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</row>
    <row r="35" spans="51:103" ht="7.5" customHeight="1">
      <c r="AY35" s="89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</row>
    <row r="36" spans="89:103" ht="7.5" customHeight="1"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</row>
    <row r="37" spans="89:103" ht="7.5" customHeight="1"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</row>
    <row r="38" spans="51:103" ht="7.5" customHeight="1">
      <c r="AY38" s="89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</row>
    <row r="39" spans="51:103" ht="7.5" customHeight="1">
      <c r="AY39" s="89"/>
      <c r="CL39" s="117"/>
      <c r="CM39" s="118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</row>
    <row r="40" spans="2:103" s="90" customFormat="1" ht="7.5" customHeight="1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89"/>
      <c r="CL40" s="117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</row>
    <row r="41" spans="2:103" s="90" customFormat="1" ht="7.5" customHeight="1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117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</row>
    <row r="42" spans="2:103" s="90" customFormat="1" ht="7.5" customHeight="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</row>
    <row r="43" spans="2:103" s="90" customFormat="1" ht="7.5" customHeight="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</row>
    <row r="44" spans="2:107" s="90" customFormat="1" ht="7.5" customHeight="1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</row>
    <row r="45" spans="2:108" s="90" customFormat="1" ht="7.5" customHeight="1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118"/>
      <c r="CM45" s="91"/>
      <c r="CN45" s="91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</row>
    <row r="46" spans="2:125" s="90" customFormat="1" ht="7.5" customHeight="1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118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</row>
    <row r="47" spans="2:139" s="90" customFormat="1" ht="7.5" customHeight="1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</row>
    <row r="48" spans="2:148" s="90" customFormat="1" ht="7.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</row>
    <row r="49" spans="2:140" s="90" customFormat="1" ht="7.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</row>
    <row r="50" spans="2:126" s="90" customFormat="1" ht="7.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117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</row>
    <row r="51" spans="2:126" s="90" customFormat="1" ht="7.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117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</row>
    <row r="52" spans="2:125" s="90" customFormat="1" ht="7.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117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</row>
    <row r="53" spans="2:126" s="90" customFormat="1" ht="7.5" customHeight="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117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</row>
    <row r="56" ht="7.5" customHeight="1">
      <c r="DW56" s="89"/>
    </row>
    <row r="66" ht="7.5" customHeight="1">
      <c r="CK66" s="117"/>
    </row>
    <row r="67" ht="7.5" customHeight="1">
      <c r="CK67" s="117"/>
    </row>
    <row r="68" ht="7.5" customHeight="1">
      <c r="CK68" s="117"/>
    </row>
    <row r="69" ht="7.5" customHeight="1">
      <c r="CK69" s="117"/>
    </row>
    <row r="70" ht="7.5" customHeight="1">
      <c r="CK70" s="117"/>
    </row>
    <row r="71" ht="7.5" customHeight="1">
      <c r="CK71" s="117"/>
    </row>
    <row r="72" spans="89:91" ht="7.5" customHeight="1">
      <c r="CK72" s="117"/>
      <c r="CM72" s="89"/>
    </row>
    <row r="73" spans="89:124" ht="7.5" customHeight="1">
      <c r="CK73" s="117"/>
      <c r="DL73" s="89"/>
      <c r="DM73" s="115"/>
      <c r="DN73" s="115"/>
      <c r="DO73" s="115"/>
      <c r="DP73" s="115"/>
      <c r="DQ73" s="115"/>
      <c r="DR73" s="115"/>
      <c r="DS73" s="115"/>
      <c r="DT73" s="115"/>
    </row>
    <row r="74" spans="89:90" ht="7.5" customHeight="1">
      <c r="CK74" s="117"/>
      <c r="CL74" s="89"/>
    </row>
    <row r="75" ht="7.5" customHeight="1">
      <c r="CK75" s="117"/>
    </row>
    <row r="76" spans="2:97" s="90" customFormat="1" ht="7.5" customHeight="1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117"/>
      <c r="CL76" s="91"/>
      <c r="CM76" s="91"/>
      <c r="CN76" s="91"/>
      <c r="CO76" s="91"/>
      <c r="CP76" s="91"/>
      <c r="CQ76" s="91"/>
      <c r="CR76" s="91"/>
      <c r="CS76" s="91"/>
    </row>
    <row r="77" spans="2:133" s="90" customFormat="1" ht="7.5" customHeight="1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117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</row>
    <row r="78" spans="2:140" s="90" customFormat="1" ht="7.5" customHeight="1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</row>
    <row r="79" spans="2:132" s="90" customFormat="1" ht="7.5" customHeight="1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</row>
    <row r="80" spans="2:118" s="90" customFormat="1" ht="7.5" customHeight="1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</row>
    <row r="81" spans="2:118" s="90" customFormat="1" ht="7.5" customHeight="1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</row>
    <row r="82" spans="2:118" s="90" customFormat="1" ht="7.5" customHeight="1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</row>
    <row r="83" spans="2:118" s="90" customFormat="1" ht="7.5" customHeight="1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</row>
    <row r="84" spans="98:118" ht="7.5" customHeight="1"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</row>
    <row r="86" ht="7.5" customHeight="1">
      <c r="DQ86" s="89"/>
    </row>
    <row r="90" spans="91:97" ht="7.5" customHeight="1">
      <c r="CM90" s="89"/>
      <c r="CN90" s="89"/>
      <c r="CO90" s="89"/>
      <c r="CP90" s="89"/>
      <c r="CR90" s="90"/>
      <c r="CS90" s="90"/>
    </row>
    <row r="91" spans="2:108" s="90" customFormat="1" ht="7.5" customHeight="1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89"/>
      <c r="CN91" s="89"/>
      <c r="CO91" s="89"/>
      <c r="CP91" s="89"/>
      <c r="CQ91" s="89"/>
      <c r="CR91" s="89"/>
      <c r="CS91" s="89"/>
      <c r="CT91" s="89"/>
      <c r="CW91" s="91"/>
      <c r="CX91" s="91"/>
      <c r="CY91" s="91"/>
      <c r="CZ91" s="91"/>
      <c r="DA91" s="91"/>
      <c r="DB91" s="91"/>
      <c r="DC91" s="91"/>
      <c r="DD91" s="91"/>
    </row>
    <row r="92" spans="2:121" s="90" customFormat="1" ht="7.5" customHeight="1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</row>
    <row r="93" spans="2:130" s="90" customFormat="1" ht="7.5" customHeight="1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</row>
    <row r="94" spans="2:135" s="90" customFormat="1" ht="7.5" customHeight="1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89"/>
      <c r="CN94" s="89"/>
      <c r="CO94" s="89"/>
      <c r="CP94" s="89"/>
      <c r="CQ94" s="89"/>
      <c r="CR94" s="89"/>
      <c r="CS94" s="89"/>
      <c r="CT94" s="89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</row>
    <row r="95" spans="2:122" s="90" customFormat="1" ht="7.5" customHeight="1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89"/>
      <c r="CN95" s="89"/>
      <c r="CO95" s="89"/>
      <c r="CP95" s="89"/>
      <c r="CQ95" s="89"/>
      <c r="CR95" s="89"/>
      <c r="CS95" s="89"/>
      <c r="CT95" s="89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89"/>
    </row>
    <row r="96" spans="2:122" s="90" customFormat="1" ht="7.5" customHeight="1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89"/>
      <c r="CN96" s="89"/>
      <c r="CO96" s="89"/>
      <c r="CP96" s="89"/>
      <c r="CQ96" s="89"/>
      <c r="CR96" s="89"/>
      <c r="CS96" s="89"/>
      <c r="CT96" s="89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89"/>
    </row>
    <row r="97" spans="2:122" s="90" customFormat="1" ht="7.5" customHeight="1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89"/>
      <c r="CN97" s="89"/>
      <c r="CO97" s="89"/>
      <c r="CP97" s="89"/>
      <c r="CQ97" s="89"/>
      <c r="CR97" s="89"/>
      <c r="CS97" s="89"/>
      <c r="CT97" s="89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</row>
    <row r="98" spans="2:122" s="90" customFormat="1" ht="7.5" customHeight="1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89"/>
      <c r="CN98" s="89"/>
      <c r="CO98" s="89"/>
      <c r="CP98" s="89"/>
      <c r="CQ98" s="89"/>
      <c r="CR98" s="89"/>
      <c r="CS98" s="89"/>
      <c r="CT98" s="89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91"/>
    </row>
    <row r="99" spans="91:122" ht="7.5" customHeight="1">
      <c r="CM99" s="89"/>
      <c r="CN99" s="89"/>
      <c r="CO99" s="89"/>
      <c r="CP99" s="89"/>
      <c r="CQ99" s="89"/>
      <c r="CR99" s="89"/>
      <c r="CS99" s="89"/>
      <c r="CT99" s="89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89"/>
    </row>
    <row r="100" spans="91:122" ht="7.5" customHeight="1">
      <c r="CM100" s="89"/>
      <c r="CN100" s="89"/>
      <c r="CO100" s="89"/>
      <c r="CP100" s="89"/>
      <c r="CQ100" s="89"/>
      <c r="CR100" s="89"/>
      <c r="CS100" s="89"/>
      <c r="CT100" s="89"/>
      <c r="DR100" s="89"/>
    </row>
    <row r="101" spans="91:122" ht="7.5" customHeight="1">
      <c r="CM101" s="89"/>
      <c r="CN101" s="89"/>
      <c r="CO101" s="89"/>
      <c r="CP101" s="89"/>
      <c r="CQ101" s="89"/>
      <c r="CR101" s="89"/>
      <c r="CS101" s="89"/>
      <c r="CT101" s="89"/>
      <c r="DR101" s="89"/>
    </row>
    <row r="102" spans="91:98" ht="7.5" customHeight="1">
      <c r="CM102" s="89"/>
      <c r="CN102" s="89"/>
      <c r="CO102" s="89"/>
      <c r="CP102" s="89"/>
      <c r="CQ102" s="89"/>
      <c r="CR102" s="89"/>
      <c r="CS102" s="89"/>
      <c r="CT102" s="89"/>
    </row>
    <row r="103" spans="91:95" ht="7.5" customHeight="1">
      <c r="CM103" s="89"/>
      <c r="CN103" s="89"/>
      <c r="CO103" s="89"/>
      <c r="CP103" s="89"/>
      <c r="CQ103" s="89"/>
    </row>
    <row r="104" ht="7.5" customHeight="1">
      <c r="CQ104" s="89"/>
    </row>
  </sheetData>
  <sheetProtection/>
  <mergeCells count="101">
    <mergeCell ref="C31:BA31"/>
    <mergeCell ref="AI24:AP27"/>
    <mergeCell ref="AR24:AT25"/>
    <mergeCell ref="AU24:AX25"/>
    <mergeCell ref="C26:E26"/>
    <mergeCell ref="F26:J26"/>
    <mergeCell ref="AQ26:AQ27"/>
    <mergeCell ref="AR26:AT27"/>
    <mergeCell ref="AU26:AX27"/>
    <mergeCell ref="C27:E27"/>
    <mergeCell ref="F27:J27"/>
    <mergeCell ref="S24:V26"/>
    <mergeCell ref="W24:W26"/>
    <mergeCell ref="X24:Z26"/>
    <mergeCell ref="AA24:AD26"/>
    <mergeCell ref="AE24:AE26"/>
    <mergeCell ref="AF24:AH26"/>
    <mergeCell ref="B24:B25"/>
    <mergeCell ref="C24:E25"/>
    <mergeCell ref="F24:J25"/>
    <mergeCell ref="K24:N26"/>
    <mergeCell ref="O24:O26"/>
    <mergeCell ref="P24:R26"/>
    <mergeCell ref="AQ20:AQ21"/>
    <mergeCell ref="AR20:AT21"/>
    <mergeCell ref="AU20:AX21"/>
    <mergeCell ref="C22:E23"/>
    <mergeCell ref="F22:J22"/>
    <mergeCell ref="AQ22:AQ23"/>
    <mergeCell ref="AR22:AT23"/>
    <mergeCell ref="AU22:AX23"/>
    <mergeCell ref="W20:W22"/>
    <mergeCell ref="X20:Z22"/>
    <mergeCell ref="AA20:AH23"/>
    <mergeCell ref="AI20:AL22"/>
    <mergeCell ref="AM20:AM22"/>
    <mergeCell ref="AN20:AP22"/>
    <mergeCell ref="C20:E21"/>
    <mergeCell ref="F20:J21"/>
    <mergeCell ref="K20:N22"/>
    <mergeCell ref="O20:O22"/>
    <mergeCell ref="P20:R22"/>
    <mergeCell ref="S20:V22"/>
    <mergeCell ref="AN16:AP18"/>
    <mergeCell ref="AQ16:AQ17"/>
    <mergeCell ref="AR16:AT17"/>
    <mergeCell ref="AU16:AX17"/>
    <mergeCell ref="C18:E19"/>
    <mergeCell ref="F18:J18"/>
    <mergeCell ref="AQ18:AQ19"/>
    <mergeCell ref="AR18:AT19"/>
    <mergeCell ref="AU18:AX19"/>
    <mergeCell ref="S16:Z19"/>
    <mergeCell ref="AA16:AD18"/>
    <mergeCell ref="AE16:AE18"/>
    <mergeCell ref="AF16:AH18"/>
    <mergeCell ref="AI16:AL18"/>
    <mergeCell ref="AM16:AM18"/>
    <mergeCell ref="B16:B17"/>
    <mergeCell ref="C16:E17"/>
    <mergeCell ref="F16:J17"/>
    <mergeCell ref="K16:N18"/>
    <mergeCell ref="O16:O18"/>
    <mergeCell ref="P16:R18"/>
    <mergeCell ref="AN12:AP14"/>
    <mergeCell ref="AQ12:AQ13"/>
    <mergeCell ref="AR12:AT13"/>
    <mergeCell ref="AU12:AX13"/>
    <mergeCell ref="C14:E15"/>
    <mergeCell ref="F14:J14"/>
    <mergeCell ref="AQ14:AQ15"/>
    <mergeCell ref="AR14:AT15"/>
    <mergeCell ref="AU14:AX15"/>
    <mergeCell ref="X12:Z14"/>
    <mergeCell ref="AA12:AD14"/>
    <mergeCell ref="AE12:AE14"/>
    <mergeCell ref="AF12:AH14"/>
    <mergeCell ref="AI12:AL14"/>
    <mergeCell ref="AM12:AM14"/>
    <mergeCell ref="B12:B13"/>
    <mergeCell ref="C12:E13"/>
    <mergeCell ref="F12:J13"/>
    <mergeCell ref="K12:R15"/>
    <mergeCell ref="S12:V14"/>
    <mergeCell ref="W12:W14"/>
    <mergeCell ref="K10:R11"/>
    <mergeCell ref="S10:Z11"/>
    <mergeCell ref="AA10:AH11"/>
    <mergeCell ref="AI10:AP11"/>
    <mergeCell ref="AQ10:AR11"/>
    <mergeCell ref="AS10:AX11"/>
    <mergeCell ref="C2:AX3"/>
    <mergeCell ref="E4:AW4"/>
    <mergeCell ref="C6:AX7"/>
    <mergeCell ref="C8:J11"/>
    <mergeCell ref="K8:R9"/>
    <mergeCell ref="S8:Z9"/>
    <mergeCell ref="AA8:AH9"/>
    <mergeCell ref="AI8:AP9"/>
    <mergeCell ref="AQ8:AQ9"/>
    <mergeCell ref="AS8:AX9"/>
  </mergeCells>
  <printOptions/>
  <pageMargins left="0" right="0" top="0" bottom="0" header="0.31" footer="0.3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ER104"/>
  <sheetViews>
    <sheetView zoomScaleSheetLayoutView="100" zoomScalePageLayoutView="0" workbookViewId="0" topLeftCell="A16">
      <selection activeCell="S16" sqref="S16:Z19"/>
    </sheetView>
  </sheetViews>
  <sheetFormatPr defaultColWidth="1.875" defaultRowHeight="7.5" customHeight="1"/>
  <cols>
    <col min="1" max="1" width="1.875" style="91" customWidth="1"/>
    <col min="2" max="2" width="0.74609375" style="91" hidden="1" customWidth="1"/>
    <col min="3" max="5" width="1.875" style="91" hidden="1" customWidth="1"/>
    <col min="6" max="9" width="1.875" style="91" customWidth="1"/>
    <col min="10" max="10" width="6.50390625" style="91" customWidth="1"/>
    <col min="11" max="11" width="0.875" style="91" customWidth="1"/>
    <col min="12" max="18" width="1.875" style="91" customWidth="1"/>
    <col min="19" max="19" width="0.875" style="91" customWidth="1"/>
    <col min="20" max="26" width="1.875" style="91" customWidth="1"/>
    <col min="27" max="27" width="0.74609375" style="91" customWidth="1"/>
    <col min="28" max="34" width="1.875" style="91" customWidth="1"/>
    <col min="35" max="35" width="0.6171875" style="91" customWidth="1"/>
    <col min="36" max="42" width="1.875" style="91" customWidth="1"/>
    <col min="43" max="43" width="8.375" style="91" customWidth="1"/>
    <col min="44" max="16384" width="1.875" style="91" customWidth="1"/>
  </cols>
  <sheetData>
    <row r="1" ht="29.25" customHeight="1"/>
    <row r="2" spans="3:50" s="222" customFormat="1" ht="15" customHeight="1">
      <c r="C2" s="598" t="s">
        <v>1467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</row>
    <row r="3" spans="3:50" s="222" customFormat="1" ht="15" customHeight="1"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</row>
    <row r="4" spans="3:88" ht="46.5" customHeight="1">
      <c r="C4" s="144"/>
      <c r="D4" s="144"/>
      <c r="E4" s="599" t="s">
        <v>1563</v>
      </c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599"/>
      <c r="AN4" s="599"/>
      <c r="AO4" s="599"/>
      <c r="AP4" s="599"/>
      <c r="AQ4" s="599"/>
      <c r="AR4" s="599"/>
      <c r="AS4" s="599"/>
      <c r="AT4" s="599"/>
      <c r="AU4" s="599"/>
      <c r="AV4" s="599"/>
      <c r="AW4" s="599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</row>
    <row r="5" spans="3:88" ht="46.5" customHeight="1">
      <c r="C5" s="144"/>
      <c r="D5" s="144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</row>
    <row r="6" spans="3:50" ht="12" customHeight="1">
      <c r="C6" s="600" t="s">
        <v>1546</v>
      </c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0"/>
      <c r="AL6" s="600"/>
      <c r="AM6" s="600"/>
      <c r="AN6" s="600"/>
      <c r="AO6" s="600"/>
      <c r="AP6" s="600"/>
      <c r="AQ6" s="600"/>
      <c r="AR6" s="600"/>
      <c r="AS6" s="600"/>
      <c r="AT6" s="600"/>
      <c r="AU6" s="600"/>
      <c r="AV6" s="600"/>
      <c r="AW6" s="600"/>
      <c r="AX6" s="600"/>
    </row>
    <row r="7" spans="3:50" ht="22.5" customHeight="1" thickBot="1"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  <c r="AO7" s="601"/>
      <c r="AP7" s="601"/>
      <c r="AQ7" s="601"/>
      <c r="AR7" s="601"/>
      <c r="AS7" s="601"/>
      <c r="AT7" s="601"/>
      <c r="AU7" s="601"/>
      <c r="AV7" s="601"/>
      <c r="AW7" s="601"/>
      <c r="AX7" s="601"/>
    </row>
    <row r="8" spans="1:50" ht="18.75" customHeight="1">
      <c r="A8" s="92"/>
      <c r="C8" s="379" t="s">
        <v>6</v>
      </c>
      <c r="D8" s="373"/>
      <c r="E8" s="373"/>
      <c r="F8" s="373"/>
      <c r="G8" s="373"/>
      <c r="H8" s="373"/>
      <c r="I8" s="373"/>
      <c r="J8" s="373"/>
      <c r="K8" s="382" t="str">
        <f>F12</f>
        <v>川上美弥子</v>
      </c>
      <c r="L8" s="383"/>
      <c r="M8" s="383"/>
      <c r="N8" s="383"/>
      <c r="O8" s="383"/>
      <c r="P8" s="383"/>
      <c r="Q8" s="383"/>
      <c r="R8" s="384"/>
      <c r="S8" s="385" t="str">
        <f>F16</f>
        <v>中川久江</v>
      </c>
      <c r="T8" s="373"/>
      <c r="U8" s="373"/>
      <c r="V8" s="373"/>
      <c r="W8" s="373"/>
      <c r="X8" s="373"/>
      <c r="Y8" s="373"/>
      <c r="Z8" s="373"/>
      <c r="AA8" s="385" t="str">
        <f>F20</f>
        <v>速水直美</v>
      </c>
      <c r="AB8" s="373"/>
      <c r="AC8" s="373"/>
      <c r="AD8" s="373"/>
      <c r="AE8" s="373"/>
      <c r="AF8" s="373"/>
      <c r="AG8" s="373"/>
      <c r="AH8" s="386"/>
      <c r="AI8" s="373" t="str">
        <f>F24</f>
        <v>菊井鈴夏</v>
      </c>
      <c r="AJ8" s="373"/>
      <c r="AK8" s="373"/>
      <c r="AL8" s="373"/>
      <c r="AM8" s="373"/>
      <c r="AN8" s="373"/>
      <c r="AO8" s="373"/>
      <c r="AP8" s="388"/>
      <c r="AQ8" s="389">
        <f>IF(AQ14&lt;&gt;"","取得","")</f>
      </c>
      <c r="AR8" s="98"/>
      <c r="AS8" s="383" t="s">
        <v>7</v>
      </c>
      <c r="AT8" s="383"/>
      <c r="AU8" s="383"/>
      <c r="AV8" s="383"/>
      <c r="AW8" s="383"/>
      <c r="AX8" s="391"/>
    </row>
    <row r="9" spans="1:50" ht="18.75" customHeight="1">
      <c r="A9" s="92"/>
      <c r="C9" s="379"/>
      <c r="D9" s="373"/>
      <c r="E9" s="373"/>
      <c r="F9" s="373"/>
      <c r="G9" s="373"/>
      <c r="H9" s="373"/>
      <c r="I9" s="373"/>
      <c r="J9" s="373"/>
      <c r="K9" s="385"/>
      <c r="L9" s="373"/>
      <c r="M9" s="373"/>
      <c r="N9" s="373"/>
      <c r="O9" s="373"/>
      <c r="P9" s="373"/>
      <c r="Q9" s="373"/>
      <c r="R9" s="386"/>
      <c r="S9" s="385"/>
      <c r="T9" s="373"/>
      <c r="U9" s="373"/>
      <c r="V9" s="373"/>
      <c r="W9" s="373"/>
      <c r="X9" s="373"/>
      <c r="Y9" s="373"/>
      <c r="Z9" s="373"/>
      <c r="AA9" s="385"/>
      <c r="AB9" s="373"/>
      <c r="AC9" s="373"/>
      <c r="AD9" s="373"/>
      <c r="AE9" s="373"/>
      <c r="AF9" s="373"/>
      <c r="AG9" s="373"/>
      <c r="AH9" s="386"/>
      <c r="AI9" s="373"/>
      <c r="AJ9" s="373"/>
      <c r="AK9" s="373"/>
      <c r="AL9" s="373"/>
      <c r="AM9" s="373"/>
      <c r="AN9" s="373"/>
      <c r="AO9" s="373"/>
      <c r="AP9" s="388"/>
      <c r="AQ9" s="390"/>
      <c r="AS9" s="373"/>
      <c r="AT9" s="373"/>
      <c r="AU9" s="373"/>
      <c r="AV9" s="373"/>
      <c r="AW9" s="373"/>
      <c r="AX9" s="392"/>
    </row>
    <row r="10" spans="1:50" ht="18.75" customHeight="1">
      <c r="A10" s="92"/>
      <c r="C10" s="379"/>
      <c r="D10" s="373"/>
      <c r="E10" s="373"/>
      <c r="F10" s="373"/>
      <c r="G10" s="373"/>
      <c r="H10" s="373"/>
      <c r="I10" s="373"/>
      <c r="J10" s="373"/>
      <c r="K10" s="385" t="str">
        <f>F14</f>
        <v>Ｋテニスカレッジ</v>
      </c>
      <c r="L10" s="373"/>
      <c r="M10" s="373"/>
      <c r="N10" s="373"/>
      <c r="O10" s="373"/>
      <c r="P10" s="373"/>
      <c r="Q10" s="373"/>
      <c r="R10" s="386"/>
      <c r="S10" s="385" t="str">
        <f>F18</f>
        <v>TDC</v>
      </c>
      <c r="T10" s="373"/>
      <c r="U10" s="373"/>
      <c r="V10" s="373"/>
      <c r="W10" s="373"/>
      <c r="X10" s="373"/>
      <c r="Y10" s="373"/>
      <c r="Z10" s="373"/>
      <c r="AA10" s="385" t="str">
        <f>F22</f>
        <v>村田八日市ＴＣ</v>
      </c>
      <c r="AB10" s="373"/>
      <c r="AC10" s="373"/>
      <c r="AD10" s="373"/>
      <c r="AE10" s="373"/>
      <c r="AF10" s="373"/>
      <c r="AG10" s="373"/>
      <c r="AH10" s="386"/>
      <c r="AI10" s="373" t="str">
        <f>F26</f>
        <v>京セラTC</v>
      </c>
      <c r="AJ10" s="373"/>
      <c r="AK10" s="373"/>
      <c r="AL10" s="373"/>
      <c r="AM10" s="373"/>
      <c r="AN10" s="373"/>
      <c r="AO10" s="373"/>
      <c r="AP10" s="388"/>
      <c r="AQ10" s="390">
        <f>IF(AQ14&lt;&gt;"","ゲーム率","")</f>
      </c>
      <c r="AR10" s="373"/>
      <c r="AS10" s="373" t="s">
        <v>8</v>
      </c>
      <c r="AT10" s="373"/>
      <c r="AU10" s="373"/>
      <c r="AV10" s="373"/>
      <c r="AW10" s="373"/>
      <c r="AX10" s="392"/>
    </row>
    <row r="11" spans="1:50" ht="18.75" customHeight="1">
      <c r="A11" s="92"/>
      <c r="C11" s="380"/>
      <c r="D11" s="381"/>
      <c r="E11" s="381"/>
      <c r="F11" s="381"/>
      <c r="G11" s="381"/>
      <c r="H11" s="381"/>
      <c r="I11" s="381"/>
      <c r="J11" s="381"/>
      <c r="K11" s="393"/>
      <c r="L11" s="381"/>
      <c r="M11" s="381"/>
      <c r="N11" s="381"/>
      <c r="O11" s="381"/>
      <c r="P11" s="381"/>
      <c r="Q11" s="381"/>
      <c r="R11" s="394"/>
      <c r="S11" s="393"/>
      <c r="T11" s="381"/>
      <c r="U11" s="381"/>
      <c r="V11" s="381"/>
      <c r="W11" s="381"/>
      <c r="X11" s="381"/>
      <c r="Y11" s="381"/>
      <c r="Z11" s="381"/>
      <c r="AA11" s="393"/>
      <c r="AB11" s="381"/>
      <c r="AC11" s="381"/>
      <c r="AD11" s="381"/>
      <c r="AE11" s="381"/>
      <c r="AF11" s="381"/>
      <c r="AG11" s="381"/>
      <c r="AH11" s="394"/>
      <c r="AI11" s="381"/>
      <c r="AJ11" s="381"/>
      <c r="AK11" s="381"/>
      <c r="AL11" s="381"/>
      <c r="AM11" s="381"/>
      <c r="AN11" s="381"/>
      <c r="AO11" s="381"/>
      <c r="AP11" s="602"/>
      <c r="AQ11" s="395"/>
      <c r="AR11" s="381"/>
      <c r="AS11" s="381"/>
      <c r="AT11" s="381"/>
      <c r="AU11" s="381"/>
      <c r="AV11" s="381"/>
      <c r="AW11" s="381"/>
      <c r="AX11" s="396"/>
    </row>
    <row r="12" spans="1:51" s="89" customFormat="1" ht="18.75" customHeight="1">
      <c r="A12" s="95"/>
      <c r="B12" s="397">
        <f>AU14</f>
        <v>1</v>
      </c>
      <c r="C12" s="398" t="s">
        <v>1460</v>
      </c>
      <c r="D12" s="399"/>
      <c r="E12" s="399"/>
      <c r="F12" s="400" t="str">
        <f>IF(C12="ここに","",VLOOKUP(C12,'登録ナンバー'!$F$4:$I$616,2,0))</f>
        <v>川上美弥子</v>
      </c>
      <c r="G12" s="400"/>
      <c r="H12" s="400"/>
      <c r="I12" s="400"/>
      <c r="J12" s="519"/>
      <c r="K12" s="402">
        <f>IF(S12="","丸付き数字は試合順番","")</f>
      </c>
      <c r="L12" s="403"/>
      <c r="M12" s="403"/>
      <c r="N12" s="403"/>
      <c r="O12" s="403"/>
      <c r="P12" s="403"/>
      <c r="Q12" s="403"/>
      <c r="R12" s="404"/>
      <c r="S12" s="411" t="s">
        <v>1570</v>
      </c>
      <c r="T12" s="412"/>
      <c r="U12" s="412"/>
      <c r="V12" s="412"/>
      <c r="W12" s="412" t="s">
        <v>10</v>
      </c>
      <c r="X12" s="412">
        <v>1</v>
      </c>
      <c r="Y12" s="412"/>
      <c r="Z12" s="412"/>
      <c r="AA12" s="411" t="s">
        <v>1568</v>
      </c>
      <c r="AB12" s="412"/>
      <c r="AC12" s="412"/>
      <c r="AD12" s="412"/>
      <c r="AE12" s="412" t="s">
        <v>10</v>
      </c>
      <c r="AF12" s="412">
        <v>0</v>
      </c>
      <c r="AG12" s="412"/>
      <c r="AH12" s="415"/>
      <c r="AI12" s="411" t="s">
        <v>1569</v>
      </c>
      <c r="AJ12" s="412"/>
      <c r="AK12" s="412"/>
      <c r="AL12" s="412"/>
      <c r="AM12" s="412" t="s">
        <v>10</v>
      </c>
      <c r="AN12" s="412">
        <v>1</v>
      </c>
      <c r="AO12" s="412"/>
      <c r="AP12" s="583"/>
      <c r="AQ12" s="417">
        <f>IF(COUNTIF(AR12:AT25,1)=2,"直接対決","")</f>
      </c>
      <c r="AR12" s="419">
        <f>COUNTIF(K12:AP13,"⑥")+COUNTIF(K12:AP13,"⑦")</f>
        <v>3</v>
      </c>
      <c r="AS12" s="419"/>
      <c r="AT12" s="419"/>
      <c r="AU12" s="421">
        <f>IF(S12="","",3-AR12)</f>
        <v>0</v>
      </c>
      <c r="AV12" s="421"/>
      <c r="AW12" s="421"/>
      <c r="AX12" s="423"/>
      <c r="AY12" s="93"/>
    </row>
    <row r="13" spans="1:51" s="89" customFormat="1" ht="18.75" customHeight="1">
      <c r="A13" s="95"/>
      <c r="B13" s="397"/>
      <c r="C13" s="379"/>
      <c r="D13" s="373"/>
      <c r="E13" s="373"/>
      <c r="F13" s="401"/>
      <c r="G13" s="401"/>
      <c r="H13" s="401"/>
      <c r="I13" s="401"/>
      <c r="J13" s="520"/>
      <c r="K13" s="405"/>
      <c r="L13" s="406"/>
      <c r="M13" s="406"/>
      <c r="N13" s="406"/>
      <c r="O13" s="406"/>
      <c r="P13" s="406"/>
      <c r="Q13" s="406"/>
      <c r="R13" s="407"/>
      <c r="S13" s="413"/>
      <c r="T13" s="414"/>
      <c r="U13" s="414"/>
      <c r="V13" s="414"/>
      <c r="W13" s="414"/>
      <c r="X13" s="414"/>
      <c r="Y13" s="414"/>
      <c r="Z13" s="414"/>
      <c r="AA13" s="413"/>
      <c r="AB13" s="414"/>
      <c r="AC13" s="414"/>
      <c r="AD13" s="414"/>
      <c r="AE13" s="414"/>
      <c r="AF13" s="414"/>
      <c r="AG13" s="414"/>
      <c r="AH13" s="416"/>
      <c r="AI13" s="413"/>
      <c r="AJ13" s="414"/>
      <c r="AK13" s="414"/>
      <c r="AL13" s="414"/>
      <c r="AM13" s="414"/>
      <c r="AN13" s="414"/>
      <c r="AO13" s="414"/>
      <c r="AP13" s="584"/>
      <c r="AQ13" s="418"/>
      <c r="AR13" s="420"/>
      <c r="AS13" s="420"/>
      <c r="AT13" s="420"/>
      <c r="AU13" s="422"/>
      <c r="AV13" s="422"/>
      <c r="AW13" s="422"/>
      <c r="AX13" s="424"/>
      <c r="AY13" s="93"/>
    </row>
    <row r="14" spans="1:51" ht="18.75" customHeight="1">
      <c r="A14" s="92"/>
      <c r="C14" s="379" t="s">
        <v>11</v>
      </c>
      <c r="D14" s="373"/>
      <c r="E14" s="373"/>
      <c r="F14" s="401" t="str">
        <f>IF(C12="ここに","",VLOOKUP(C12,'登録ナンバー'!$F$4:$I$616,3,0))</f>
        <v>Ｋテニスカレッジ</v>
      </c>
      <c r="G14" s="401"/>
      <c r="H14" s="401"/>
      <c r="I14" s="401"/>
      <c r="J14" s="520"/>
      <c r="K14" s="405"/>
      <c r="L14" s="406"/>
      <c r="M14" s="406"/>
      <c r="N14" s="406"/>
      <c r="O14" s="406"/>
      <c r="P14" s="406"/>
      <c r="Q14" s="406"/>
      <c r="R14" s="407"/>
      <c r="S14" s="413"/>
      <c r="T14" s="414"/>
      <c r="U14" s="414"/>
      <c r="V14" s="414"/>
      <c r="W14" s="414"/>
      <c r="X14" s="414"/>
      <c r="Y14" s="414"/>
      <c r="Z14" s="414"/>
      <c r="AA14" s="413"/>
      <c r="AB14" s="414"/>
      <c r="AC14" s="414"/>
      <c r="AD14" s="414"/>
      <c r="AE14" s="414"/>
      <c r="AF14" s="414"/>
      <c r="AG14" s="414"/>
      <c r="AH14" s="416"/>
      <c r="AI14" s="413"/>
      <c r="AJ14" s="414"/>
      <c r="AK14" s="414"/>
      <c r="AL14" s="414"/>
      <c r="AM14" s="414"/>
      <c r="AN14" s="414"/>
      <c r="AO14" s="414"/>
      <c r="AP14" s="584"/>
      <c r="AQ14" s="425">
        <f>IF(OR(COUNTIF(AR12:AT25,2)=3,COUNTIF(AR12:AT25,1)=3),(S15+AA15+AI15)/(S15+AA15+X12+AF12+AN12+AI15),"")</f>
      </c>
      <c r="AR14" s="427"/>
      <c r="AS14" s="427"/>
      <c r="AT14" s="427"/>
      <c r="AU14" s="429">
        <f>IF(AQ14&lt;&gt;"",RANK(AQ14,AQ14:AQ27),RANK(AR12,AR12:AT25))</f>
        <v>1</v>
      </c>
      <c r="AV14" s="429"/>
      <c r="AW14" s="429"/>
      <c r="AX14" s="431"/>
      <c r="AY14" s="132"/>
    </row>
    <row r="15" spans="1:51" ht="5.25" customHeight="1" hidden="1">
      <c r="A15" s="92"/>
      <c r="C15" s="379"/>
      <c r="D15" s="373"/>
      <c r="E15" s="373"/>
      <c r="F15" s="281"/>
      <c r="G15" s="281"/>
      <c r="H15" s="281"/>
      <c r="I15" s="281"/>
      <c r="J15" s="281"/>
      <c r="K15" s="408"/>
      <c r="L15" s="409"/>
      <c r="M15" s="409"/>
      <c r="N15" s="409"/>
      <c r="O15" s="409"/>
      <c r="P15" s="409"/>
      <c r="Q15" s="409"/>
      <c r="R15" s="410"/>
      <c r="S15" s="282" t="str">
        <f>IF(S12="⑦","7",IF(S12="⑥","6",S12))</f>
        <v>6</v>
      </c>
      <c r="T15" s="283"/>
      <c r="U15" s="283"/>
      <c r="V15" s="283"/>
      <c r="W15" s="283"/>
      <c r="X15" s="283"/>
      <c r="Y15" s="283"/>
      <c r="Z15" s="283"/>
      <c r="AA15" s="282" t="str">
        <f>IF(AA12="⑦","7",IF(AA12="⑥","6",AA12))</f>
        <v>6</v>
      </c>
      <c r="AB15" s="283"/>
      <c r="AC15" s="283"/>
      <c r="AD15" s="283"/>
      <c r="AE15" s="283"/>
      <c r="AF15" s="318"/>
      <c r="AG15" s="318"/>
      <c r="AH15" s="319"/>
      <c r="AI15" s="283" t="str">
        <f>IF(AI12="⑦","7",IF(AI12="⑥","6",AI12))</f>
        <v>6</v>
      </c>
      <c r="AJ15" s="283"/>
      <c r="AK15" s="283"/>
      <c r="AL15" s="283"/>
      <c r="AM15" s="283"/>
      <c r="AN15" s="283"/>
      <c r="AO15" s="283"/>
      <c r="AP15" s="284"/>
      <c r="AQ15" s="426"/>
      <c r="AR15" s="428"/>
      <c r="AS15" s="428"/>
      <c r="AT15" s="428"/>
      <c r="AU15" s="430"/>
      <c r="AV15" s="430"/>
      <c r="AW15" s="430"/>
      <c r="AX15" s="432"/>
      <c r="AY15" s="132"/>
    </row>
    <row r="16" spans="1:51" ht="18.75" customHeight="1">
      <c r="A16" s="92"/>
      <c r="B16" s="397">
        <f>AU18</f>
        <v>4</v>
      </c>
      <c r="C16" s="398" t="s">
        <v>1462</v>
      </c>
      <c r="D16" s="399"/>
      <c r="E16" s="399"/>
      <c r="F16" s="399" t="str">
        <f>IF(C16="ここに","",VLOOKUP(C16,'登録ナンバー'!$F$4:$I$616,2,0))</f>
        <v>中川久江</v>
      </c>
      <c r="G16" s="399"/>
      <c r="H16" s="399"/>
      <c r="I16" s="399"/>
      <c r="J16" s="434"/>
      <c r="K16" s="433">
        <f>IF(S12="","",IF(AND(X12=6,S12&lt;&gt;"⑦"),"⑥",IF(X12=7,"⑦",X12)))</f>
        <v>1</v>
      </c>
      <c r="L16" s="399"/>
      <c r="M16" s="399"/>
      <c r="N16" s="399"/>
      <c r="O16" s="399" t="s">
        <v>10</v>
      </c>
      <c r="P16" s="399">
        <f>IF(S12="","",IF(S12="⑥",6,IF(S12="⑦",7,S12)))</f>
        <v>6</v>
      </c>
      <c r="Q16" s="399"/>
      <c r="R16" s="434"/>
      <c r="S16" s="435">
        <v>0</v>
      </c>
      <c r="T16" s="436"/>
      <c r="U16" s="436"/>
      <c r="V16" s="436"/>
      <c r="W16" s="436"/>
      <c r="X16" s="436"/>
      <c r="Y16" s="436"/>
      <c r="Z16" s="436"/>
      <c r="AA16" s="441">
        <v>3</v>
      </c>
      <c r="AB16" s="442"/>
      <c r="AC16" s="442"/>
      <c r="AD16" s="442"/>
      <c r="AE16" s="442" t="s">
        <v>10</v>
      </c>
      <c r="AF16" s="442">
        <v>6</v>
      </c>
      <c r="AG16" s="442"/>
      <c r="AH16" s="445"/>
      <c r="AI16" s="441">
        <v>3</v>
      </c>
      <c r="AJ16" s="442"/>
      <c r="AK16" s="442"/>
      <c r="AL16" s="442"/>
      <c r="AM16" s="442" t="s">
        <v>10</v>
      </c>
      <c r="AN16" s="442">
        <v>6</v>
      </c>
      <c r="AO16" s="442"/>
      <c r="AP16" s="612"/>
      <c r="AQ16" s="449">
        <f>IF(COUNTIF(AR12:AT27,1)=2,"直接対決","")</f>
      </c>
      <c r="AR16" s="451">
        <f>COUNTIF(K16:AP17,"⑥")+COUNTIF(K16:AP17,"⑦")</f>
        <v>0</v>
      </c>
      <c r="AS16" s="451"/>
      <c r="AT16" s="451"/>
      <c r="AU16" s="453">
        <f>IF(S12="","",3-AR16)</f>
        <v>3</v>
      </c>
      <c r="AV16" s="453"/>
      <c r="AW16" s="453"/>
      <c r="AX16" s="455"/>
      <c r="AY16" s="132"/>
    </row>
    <row r="17" spans="1:50" ht="18.75" customHeight="1">
      <c r="A17" s="92"/>
      <c r="B17" s="397"/>
      <c r="C17" s="379"/>
      <c r="D17" s="373"/>
      <c r="E17" s="373"/>
      <c r="F17" s="373"/>
      <c r="G17" s="373"/>
      <c r="H17" s="373"/>
      <c r="I17" s="373"/>
      <c r="J17" s="386"/>
      <c r="K17" s="385"/>
      <c r="L17" s="373"/>
      <c r="M17" s="373"/>
      <c r="N17" s="373"/>
      <c r="O17" s="373"/>
      <c r="P17" s="373"/>
      <c r="Q17" s="373"/>
      <c r="R17" s="386"/>
      <c r="S17" s="437"/>
      <c r="T17" s="438"/>
      <c r="U17" s="438"/>
      <c r="V17" s="438"/>
      <c r="W17" s="438"/>
      <c r="X17" s="438"/>
      <c r="Y17" s="438"/>
      <c r="Z17" s="438"/>
      <c r="AA17" s="443"/>
      <c r="AB17" s="444"/>
      <c r="AC17" s="444"/>
      <c r="AD17" s="444"/>
      <c r="AE17" s="444"/>
      <c r="AF17" s="444"/>
      <c r="AG17" s="444"/>
      <c r="AH17" s="446"/>
      <c r="AI17" s="443"/>
      <c r="AJ17" s="444"/>
      <c r="AK17" s="444"/>
      <c r="AL17" s="444"/>
      <c r="AM17" s="444"/>
      <c r="AN17" s="444"/>
      <c r="AO17" s="444"/>
      <c r="AP17" s="613"/>
      <c r="AQ17" s="450"/>
      <c r="AR17" s="452"/>
      <c r="AS17" s="452"/>
      <c r="AT17" s="452"/>
      <c r="AU17" s="454"/>
      <c r="AV17" s="454"/>
      <c r="AW17" s="454"/>
      <c r="AX17" s="456"/>
    </row>
    <row r="18" spans="1:50" ht="18.75" customHeight="1">
      <c r="A18" s="92"/>
      <c r="B18" s="92"/>
      <c r="C18" s="379" t="s">
        <v>11</v>
      </c>
      <c r="D18" s="373"/>
      <c r="E18" s="373"/>
      <c r="F18" s="373" t="str">
        <f>IF(C16="ここに","",VLOOKUP(C16,'登録ナンバー'!$F$4:$I$616,3,0))</f>
        <v>TDC</v>
      </c>
      <c r="G18" s="373"/>
      <c r="H18" s="373"/>
      <c r="I18" s="373"/>
      <c r="J18" s="386"/>
      <c r="K18" s="385"/>
      <c r="L18" s="373"/>
      <c r="M18" s="373"/>
      <c r="N18" s="373"/>
      <c r="O18" s="373"/>
      <c r="P18" s="373"/>
      <c r="Q18" s="373"/>
      <c r="R18" s="386"/>
      <c r="S18" s="437"/>
      <c r="T18" s="438"/>
      <c r="U18" s="438"/>
      <c r="V18" s="438"/>
      <c r="W18" s="438"/>
      <c r="X18" s="438"/>
      <c r="Y18" s="438"/>
      <c r="Z18" s="438"/>
      <c r="AA18" s="443"/>
      <c r="AB18" s="444"/>
      <c r="AC18" s="444"/>
      <c r="AD18" s="444"/>
      <c r="AE18" s="444"/>
      <c r="AF18" s="447"/>
      <c r="AG18" s="447"/>
      <c r="AH18" s="448"/>
      <c r="AI18" s="443"/>
      <c r="AJ18" s="444"/>
      <c r="AK18" s="444"/>
      <c r="AL18" s="444"/>
      <c r="AM18" s="444"/>
      <c r="AN18" s="444"/>
      <c r="AO18" s="444"/>
      <c r="AP18" s="613"/>
      <c r="AQ18" s="457">
        <f>IF(OR(COUNTIF(AR12:AT25,2)=3,COUNTIF(AR12:AT25,1)=3),(K19+AA19+AI19)/(K19+AA19+P16+AF16+AN16+AI19),"")</f>
      </c>
      <c r="AR18" s="373"/>
      <c r="AS18" s="373"/>
      <c r="AT18" s="373"/>
      <c r="AU18" s="459">
        <f>IF(AQ18&lt;&gt;"",RANK(AQ18,AQ14:AQ27),RANK(AR16,AR12:AT25))</f>
        <v>4</v>
      </c>
      <c r="AV18" s="459"/>
      <c r="AW18" s="459"/>
      <c r="AX18" s="461"/>
    </row>
    <row r="19" spans="1:50" ht="4.5" customHeight="1" hidden="1">
      <c r="A19" s="92"/>
      <c r="B19" s="92"/>
      <c r="C19" s="379"/>
      <c r="D19" s="373"/>
      <c r="E19" s="373"/>
      <c r="F19" s="89"/>
      <c r="G19" s="89"/>
      <c r="H19" s="89"/>
      <c r="I19" s="89"/>
      <c r="J19" s="89"/>
      <c r="K19" s="99">
        <f>IF(K16="⑦","7",IF(K16="⑥","6",K16))</f>
        <v>1</v>
      </c>
      <c r="L19" s="100"/>
      <c r="M19" s="100"/>
      <c r="N19" s="100"/>
      <c r="O19" s="100"/>
      <c r="P19" s="100"/>
      <c r="Q19" s="100"/>
      <c r="R19" s="104"/>
      <c r="S19" s="439"/>
      <c r="T19" s="440"/>
      <c r="U19" s="440"/>
      <c r="V19" s="440"/>
      <c r="W19" s="440"/>
      <c r="X19" s="440"/>
      <c r="Y19" s="440"/>
      <c r="Z19" s="440"/>
      <c r="AA19" s="99">
        <f>IF(AA16="⑦","7",IF(AA16="⑥","6",AA16))</f>
        <v>3</v>
      </c>
      <c r="AB19" s="102"/>
      <c r="AC19" s="102"/>
      <c r="AD19" s="102"/>
      <c r="AE19" s="102"/>
      <c r="AF19" s="102"/>
      <c r="AG19" s="102"/>
      <c r="AH19" s="109"/>
      <c r="AI19" s="102">
        <f>IF(AI16="⑦","7",IF(AI16="⑥","6",AI16))</f>
        <v>3</v>
      </c>
      <c r="AJ19" s="102"/>
      <c r="AK19" s="102"/>
      <c r="AL19" s="102"/>
      <c r="AM19" s="102"/>
      <c r="AN19" s="102"/>
      <c r="AO19" s="102"/>
      <c r="AP19" s="138"/>
      <c r="AQ19" s="458"/>
      <c r="AR19" s="381"/>
      <c r="AS19" s="381"/>
      <c r="AT19" s="381"/>
      <c r="AU19" s="460"/>
      <c r="AV19" s="460"/>
      <c r="AW19" s="460"/>
      <c r="AX19" s="462"/>
    </row>
    <row r="20" spans="1:50" ht="18.75" customHeight="1">
      <c r="A20" s="92"/>
      <c r="B20" s="92"/>
      <c r="C20" s="398" t="s">
        <v>1461</v>
      </c>
      <c r="D20" s="399"/>
      <c r="E20" s="399"/>
      <c r="F20" s="399" t="str">
        <f>IF(C20="ここに","",VLOOKUP(C20,'登録ナンバー'!$F$4:$I$616,2,0))</f>
        <v>速水直美</v>
      </c>
      <c r="G20" s="399"/>
      <c r="H20" s="399"/>
      <c r="I20" s="399"/>
      <c r="J20" s="434"/>
      <c r="K20" s="433">
        <f>IF($S$12="","",IF(AND(AF12=6,AA12&lt;&gt;"⑦"),"⑥",IF(AF12=7,"⑦",AF12)))</f>
        <v>0</v>
      </c>
      <c r="L20" s="399"/>
      <c r="M20" s="399"/>
      <c r="N20" s="399"/>
      <c r="O20" s="399" t="s">
        <v>10</v>
      </c>
      <c r="P20" s="399">
        <f>IF(S12="","",IF(AA12="⑥",6,IF(AA12="⑦",7,AA12)))</f>
        <v>6</v>
      </c>
      <c r="Q20" s="399"/>
      <c r="R20" s="434"/>
      <c r="S20" s="433" t="str">
        <f>IF(S12="","",IF(AND(AF16=6,AA16&lt;&gt;"⑦"),"⑥",IF(AF16=7,"⑦",AF16)))</f>
        <v>⑥</v>
      </c>
      <c r="T20" s="399"/>
      <c r="U20" s="399"/>
      <c r="V20" s="399"/>
      <c r="W20" s="399" t="s">
        <v>10</v>
      </c>
      <c r="X20" s="622">
        <f>IF(S12="","",IF(AA16="⑥",6,IF(AA16="⑦",7,AA16)))</f>
        <v>3</v>
      </c>
      <c r="Y20" s="622"/>
      <c r="Z20" s="622"/>
      <c r="AA20" s="532"/>
      <c r="AB20" s="533"/>
      <c r="AC20" s="533"/>
      <c r="AD20" s="533"/>
      <c r="AE20" s="533"/>
      <c r="AF20" s="533"/>
      <c r="AG20" s="534"/>
      <c r="AH20" s="535"/>
      <c r="AI20" s="441">
        <v>2</v>
      </c>
      <c r="AJ20" s="442"/>
      <c r="AK20" s="442"/>
      <c r="AL20" s="442"/>
      <c r="AM20" s="442" t="s">
        <v>10</v>
      </c>
      <c r="AN20" s="442">
        <v>6</v>
      </c>
      <c r="AO20" s="442"/>
      <c r="AP20" s="612"/>
      <c r="AQ20" s="449">
        <f>IF(COUNTIF(AR12:AT27,1)=2,"直接対決","")</f>
      </c>
      <c r="AR20" s="451">
        <f>COUNTIF(K20:AP21,"⑥")+COUNTIF(K20:AP21,"⑦")</f>
        <v>1</v>
      </c>
      <c r="AS20" s="451"/>
      <c r="AT20" s="451"/>
      <c r="AU20" s="453">
        <f>IF(S12="","",3-AR20)</f>
        <v>2</v>
      </c>
      <c r="AV20" s="453"/>
      <c r="AW20" s="453"/>
      <c r="AX20" s="455"/>
    </row>
    <row r="21" spans="1:50" ht="18.75" customHeight="1">
      <c r="A21" s="92"/>
      <c r="B21" s="92"/>
      <c r="C21" s="379"/>
      <c r="D21" s="373"/>
      <c r="E21" s="373"/>
      <c r="F21" s="373"/>
      <c r="G21" s="373"/>
      <c r="H21" s="373"/>
      <c r="I21" s="373"/>
      <c r="J21" s="386"/>
      <c r="K21" s="385"/>
      <c r="L21" s="373"/>
      <c r="M21" s="373"/>
      <c r="N21" s="373"/>
      <c r="O21" s="373"/>
      <c r="P21" s="373"/>
      <c r="Q21" s="373"/>
      <c r="R21" s="386"/>
      <c r="S21" s="385"/>
      <c r="T21" s="373"/>
      <c r="U21" s="373"/>
      <c r="V21" s="373"/>
      <c r="W21" s="373"/>
      <c r="X21" s="362"/>
      <c r="Y21" s="362"/>
      <c r="Z21" s="362"/>
      <c r="AA21" s="536"/>
      <c r="AB21" s="534"/>
      <c r="AC21" s="534"/>
      <c r="AD21" s="534"/>
      <c r="AE21" s="534"/>
      <c r="AF21" s="534"/>
      <c r="AG21" s="534"/>
      <c r="AH21" s="535"/>
      <c r="AI21" s="443"/>
      <c r="AJ21" s="444"/>
      <c r="AK21" s="444"/>
      <c r="AL21" s="444"/>
      <c r="AM21" s="444"/>
      <c r="AN21" s="444"/>
      <c r="AO21" s="444"/>
      <c r="AP21" s="613"/>
      <c r="AQ21" s="450"/>
      <c r="AR21" s="452"/>
      <c r="AS21" s="452"/>
      <c r="AT21" s="452"/>
      <c r="AU21" s="454"/>
      <c r="AV21" s="454"/>
      <c r="AW21" s="454"/>
      <c r="AX21" s="456"/>
    </row>
    <row r="22" spans="1:50" ht="18.75" customHeight="1">
      <c r="A22" s="92"/>
      <c r="B22" s="92"/>
      <c r="C22" s="379" t="s">
        <v>11</v>
      </c>
      <c r="D22" s="373"/>
      <c r="E22" s="373"/>
      <c r="F22" s="373" t="str">
        <f>IF(C20="ここに","",VLOOKUP(C20,'登録ナンバー'!$F$4:$I$616,3,0))</f>
        <v>村田八日市ＴＣ</v>
      </c>
      <c r="G22" s="373"/>
      <c r="H22" s="373"/>
      <c r="I22" s="373"/>
      <c r="J22" s="386"/>
      <c r="K22" s="385"/>
      <c r="L22" s="373"/>
      <c r="M22" s="373"/>
      <c r="N22" s="373"/>
      <c r="O22" s="373"/>
      <c r="P22" s="373"/>
      <c r="Q22" s="373"/>
      <c r="R22" s="386"/>
      <c r="S22" s="385"/>
      <c r="T22" s="373"/>
      <c r="U22" s="373"/>
      <c r="V22" s="373"/>
      <c r="W22" s="373"/>
      <c r="X22" s="362"/>
      <c r="Y22" s="362"/>
      <c r="Z22" s="362"/>
      <c r="AA22" s="536"/>
      <c r="AB22" s="534"/>
      <c r="AC22" s="534"/>
      <c r="AD22" s="534"/>
      <c r="AE22" s="534"/>
      <c r="AF22" s="534"/>
      <c r="AG22" s="534"/>
      <c r="AH22" s="535"/>
      <c r="AI22" s="443"/>
      <c r="AJ22" s="444"/>
      <c r="AK22" s="444"/>
      <c r="AL22" s="444"/>
      <c r="AM22" s="447"/>
      <c r="AN22" s="444"/>
      <c r="AO22" s="444"/>
      <c r="AP22" s="613"/>
      <c r="AQ22" s="457">
        <f>IF(OR(COUNTIF(AR12:AT25,2)=3,COUNTIF(AR12:AT25,1)=3),(S23+AI23+K23)/(K23+X20+P20+AN20+AI23+S23),"")</f>
      </c>
      <c r="AR22" s="538"/>
      <c r="AS22" s="538"/>
      <c r="AT22" s="538"/>
      <c r="AU22" s="459">
        <f>IF(AQ22&lt;&gt;"",RANK(AQ22,AQ14:AQ27),RANK(AR20,AR12:AT25))</f>
        <v>3</v>
      </c>
      <c r="AV22" s="459"/>
      <c r="AW22" s="459"/>
      <c r="AX22" s="461"/>
    </row>
    <row r="23" spans="1:50" ht="6" customHeight="1" hidden="1">
      <c r="A23" s="92"/>
      <c r="B23" s="92"/>
      <c r="C23" s="379"/>
      <c r="D23" s="373"/>
      <c r="E23" s="373"/>
      <c r="F23" s="89"/>
      <c r="G23" s="89"/>
      <c r="H23" s="89"/>
      <c r="I23" s="89"/>
      <c r="J23" s="89"/>
      <c r="K23" s="101">
        <f>IF(K20="⑦","7",IF(K20="⑥","6",K20))</f>
        <v>0</v>
      </c>
      <c r="R23" s="105"/>
      <c r="S23" s="101" t="str">
        <f>IF(S20="⑦","7",IF(S20="⑥","6",S20))</f>
        <v>6</v>
      </c>
      <c r="AA23" s="547"/>
      <c r="AB23" s="548"/>
      <c r="AC23" s="548"/>
      <c r="AD23" s="548"/>
      <c r="AE23" s="548"/>
      <c r="AF23" s="548"/>
      <c r="AG23" s="548"/>
      <c r="AH23" s="615"/>
      <c r="AI23" s="102">
        <f>IF(AI20="⑦","7",IF(AI20="⑥","6",AI20))</f>
        <v>2</v>
      </c>
      <c r="AJ23" s="102"/>
      <c r="AK23" s="102"/>
      <c r="AL23" s="102"/>
      <c r="AM23" s="102"/>
      <c r="AN23" s="102"/>
      <c r="AO23" s="102"/>
      <c r="AP23" s="138"/>
      <c r="AQ23" s="458"/>
      <c r="AR23" s="614"/>
      <c r="AS23" s="614"/>
      <c r="AT23" s="614"/>
      <c r="AU23" s="460"/>
      <c r="AV23" s="460"/>
      <c r="AW23" s="460"/>
      <c r="AX23" s="462"/>
    </row>
    <row r="24" spans="1:50" ht="18.75" customHeight="1">
      <c r="A24" s="92"/>
      <c r="B24" s="397">
        <f>AU26</f>
        <v>2</v>
      </c>
      <c r="C24" s="398" t="s">
        <v>1463</v>
      </c>
      <c r="D24" s="399"/>
      <c r="E24" s="399"/>
      <c r="F24" s="463" t="str">
        <f>IF(C24="ここに","",VLOOKUP(C24,'登録ナンバー'!$F$4:$I$616,2,0))</f>
        <v>菊井鈴夏</v>
      </c>
      <c r="G24" s="463"/>
      <c r="H24" s="463"/>
      <c r="I24" s="463"/>
      <c r="J24" s="467"/>
      <c r="K24" s="465">
        <f>IF(S12="","",IF(AND(AN12=6,AI12&lt;&gt;"⑦"),"⑥",IF(AN12=7,"⑦",AN12)))</f>
        <v>1</v>
      </c>
      <c r="L24" s="463"/>
      <c r="M24" s="463"/>
      <c r="N24" s="463"/>
      <c r="O24" s="463" t="s">
        <v>10</v>
      </c>
      <c r="P24" s="463">
        <f>IF(S12="","",IF(AI12="⑥",6,IF(AI12="⑦",7,AI12)))</f>
        <v>6</v>
      </c>
      <c r="Q24" s="463"/>
      <c r="R24" s="467"/>
      <c r="S24" s="465" t="str">
        <f>IF($S$12="","",IF(AND(AN16=6,AI16&lt;&gt;"⑦"),"⑥",IF(AN16=7,"⑦",AN16)))</f>
        <v>⑥</v>
      </c>
      <c r="T24" s="463"/>
      <c r="U24" s="463"/>
      <c r="V24" s="463"/>
      <c r="W24" s="463" t="s">
        <v>10</v>
      </c>
      <c r="X24" s="623">
        <f>IF(S12="","",IF(AI16="⑥",6,IF(AI16="⑦",7,AI16)))</f>
        <v>3</v>
      </c>
      <c r="Y24" s="623"/>
      <c r="Z24" s="624"/>
      <c r="AA24" s="465" t="str">
        <f>IF(S12="","",IF(AND(AN20=6,AI20&lt;&gt;"⑦"),"⑥",IF(AN20=7,"⑦",AN20)))</f>
        <v>⑥</v>
      </c>
      <c r="AB24" s="463"/>
      <c r="AC24" s="463"/>
      <c r="AD24" s="463"/>
      <c r="AE24" s="463" t="s">
        <v>10</v>
      </c>
      <c r="AF24" s="623">
        <f>IF(S12="","",IF(AI20="⑥",6,IF(AI20="⑦",7,AI20)))</f>
        <v>2</v>
      </c>
      <c r="AG24" s="623"/>
      <c r="AH24" s="624"/>
      <c r="AI24" s="471"/>
      <c r="AJ24" s="472"/>
      <c r="AK24" s="472"/>
      <c r="AL24" s="472"/>
      <c r="AM24" s="472"/>
      <c r="AN24" s="472"/>
      <c r="AO24" s="472"/>
      <c r="AP24" s="619"/>
      <c r="AQ24" s="321">
        <f>IF(COUNTIF(AR12:AT25,1)=2,"直接対決","")</f>
      </c>
      <c r="AR24" s="480">
        <f>COUNTIF(K24:AH25,"⑥")+COUNTIF(K24:AH25,"⑦")</f>
        <v>2</v>
      </c>
      <c r="AS24" s="480"/>
      <c r="AT24" s="480"/>
      <c r="AU24" s="482">
        <f>IF(S12="","",3-AR24)</f>
        <v>1</v>
      </c>
      <c r="AV24" s="482"/>
      <c r="AW24" s="482"/>
      <c r="AX24" s="488"/>
    </row>
    <row r="25" spans="1:50" ht="18.75" customHeight="1">
      <c r="A25" s="92"/>
      <c r="B25" s="392"/>
      <c r="C25" s="379"/>
      <c r="D25" s="373"/>
      <c r="E25" s="373"/>
      <c r="F25" s="464"/>
      <c r="G25" s="464"/>
      <c r="H25" s="464"/>
      <c r="I25" s="464"/>
      <c r="J25" s="468"/>
      <c r="K25" s="466"/>
      <c r="L25" s="464"/>
      <c r="M25" s="464"/>
      <c r="N25" s="464"/>
      <c r="O25" s="464"/>
      <c r="P25" s="464"/>
      <c r="Q25" s="464"/>
      <c r="R25" s="468"/>
      <c r="S25" s="466"/>
      <c r="T25" s="464"/>
      <c r="U25" s="464"/>
      <c r="V25" s="464"/>
      <c r="W25" s="464"/>
      <c r="X25" s="570"/>
      <c r="Y25" s="570"/>
      <c r="Z25" s="625"/>
      <c r="AA25" s="466"/>
      <c r="AB25" s="464"/>
      <c r="AC25" s="464"/>
      <c r="AD25" s="464"/>
      <c r="AE25" s="464"/>
      <c r="AF25" s="570"/>
      <c r="AG25" s="570"/>
      <c r="AH25" s="625"/>
      <c r="AI25" s="475"/>
      <c r="AJ25" s="473"/>
      <c r="AK25" s="473"/>
      <c r="AL25" s="473"/>
      <c r="AM25" s="473"/>
      <c r="AN25" s="473"/>
      <c r="AO25" s="473"/>
      <c r="AP25" s="620"/>
      <c r="AQ25" s="322"/>
      <c r="AR25" s="481"/>
      <c r="AS25" s="481"/>
      <c r="AT25" s="481"/>
      <c r="AU25" s="483"/>
      <c r="AV25" s="483"/>
      <c r="AW25" s="483"/>
      <c r="AX25" s="489"/>
    </row>
    <row r="26" spans="1:50" ht="18.75" customHeight="1" thickBot="1">
      <c r="A26" s="92"/>
      <c r="B26" s="92"/>
      <c r="C26" s="537" t="s">
        <v>11</v>
      </c>
      <c r="D26" s="490"/>
      <c r="E26" s="490"/>
      <c r="F26" s="469" t="str">
        <f>IF(C24="ここに","",VLOOKUP(C24,'登録ナンバー'!$F$4:$I$616,3,0))</f>
        <v>京セラTC</v>
      </c>
      <c r="G26" s="469"/>
      <c r="H26" s="469"/>
      <c r="I26" s="469"/>
      <c r="J26" s="470"/>
      <c r="K26" s="466"/>
      <c r="L26" s="464"/>
      <c r="M26" s="464"/>
      <c r="N26" s="464"/>
      <c r="O26" s="464"/>
      <c r="P26" s="464"/>
      <c r="Q26" s="464"/>
      <c r="R26" s="468"/>
      <c r="S26" s="466"/>
      <c r="T26" s="464"/>
      <c r="U26" s="464"/>
      <c r="V26" s="464"/>
      <c r="W26" s="616"/>
      <c r="X26" s="570"/>
      <c r="Y26" s="570"/>
      <c r="Z26" s="625"/>
      <c r="AA26" s="617"/>
      <c r="AB26" s="616"/>
      <c r="AC26" s="616"/>
      <c r="AD26" s="616"/>
      <c r="AE26" s="616"/>
      <c r="AF26" s="570"/>
      <c r="AG26" s="570"/>
      <c r="AH26" s="625"/>
      <c r="AI26" s="475"/>
      <c r="AJ26" s="473"/>
      <c r="AK26" s="473"/>
      <c r="AL26" s="473"/>
      <c r="AM26" s="473"/>
      <c r="AN26" s="473"/>
      <c r="AO26" s="473"/>
      <c r="AP26" s="620"/>
      <c r="AQ26" s="484">
        <f>IF(OR(COUNTIF(AR12:AT25,2)=3,COUNTIF(AR12:AT25,1)=3),(S27+AA27+K27)/(S27+AA27+X24+AF24+P24+K27),"")</f>
      </c>
      <c r="AR26" s="485"/>
      <c r="AS26" s="485"/>
      <c r="AT26" s="485"/>
      <c r="AU26" s="486">
        <f>IF(AQ26&lt;&gt;"",RANK(AQ26,AQ14:AQ27),RANK(AR24,AR12:AT25))</f>
        <v>2</v>
      </c>
      <c r="AV26" s="486"/>
      <c r="AW26" s="486"/>
      <c r="AX26" s="487"/>
    </row>
    <row r="27" spans="2:50" ht="6.75" customHeight="1" hidden="1">
      <c r="B27" s="92"/>
      <c r="C27" s="398"/>
      <c r="D27" s="399"/>
      <c r="E27" s="399"/>
      <c r="F27" s="463"/>
      <c r="G27" s="463"/>
      <c r="H27" s="463"/>
      <c r="I27" s="463"/>
      <c r="J27" s="467"/>
      <c r="K27" s="286">
        <f>IF(K24="⑦","7",IF(K24="⑥","6",K24))</f>
        <v>1</v>
      </c>
      <c r="L27" s="292"/>
      <c r="M27" s="292"/>
      <c r="N27" s="292"/>
      <c r="O27" s="292"/>
      <c r="P27" s="292"/>
      <c r="Q27" s="292"/>
      <c r="R27" s="293"/>
      <c r="S27" s="286" t="str">
        <f>IF(S24="⑦","7",IF(S24="⑥","6",S24))</f>
        <v>6</v>
      </c>
      <c r="T27" s="292"/>
      <c r="U27" s="292"/>
      <c r="V27" s="292"/>
      <c r="W27" s="328"/>
      <c r="X27" s="328"/>
      <c r="Y27" s="328"/>
      <c r="Z27" s="329"/>
      <c r="AA27" s="330" t="str">
        <f>IF(AA24="⑦","7",IF(AA24="⑥","6",AA24))</f>
        <v>6</v>
      </c>
      <c r="AB27" s="328"/>
      <c r="AC27" s="328"/>
      <c r="AD27" s="328"/>
      <c r="AE27" s="328"/>
      <c r="AF27" s="328"/>
      <c r="AG27" s="328"/>
      <c r="AH27" s="329"/>
      <c r="AI27" s="475"/>
      <c r="AJ27" s="473"/>
      <c r="AK27" s="473"/>
      <c r="AL27" s="473"/>
      <c r="AM27" s="473"/>
      <c r="AN27" s="473"/>
      <c r="AO27" s="473"/>
      <c r="AP27" s="620"/>
      <c r="AQ27" s="507"/>
      <c r="AR27" s="621"/>
      <c r="AS27" s="621"/>
      <c r="AT27" s="621"/>
      <c r="AU27" s="509"/>
      <c r="AV27" s="509"/>
      <c r="AW27" s="509"/>
      <c r="AX27" s="518"/>
    </row>
    <row r="28" spans="3:50" ht="12" customHeight="1">
      <c r="C28" s="145"/>
      <c r="D28" s="145"/>
      <c r="E28" s="145"/>
      <c r="F28" s="145"/>
      <c r="G28" s="145"/>
      <c r="H28" s="145"/>
      <c r="I28" s="146"/>
      <c r="J28" s="146"/>
      <c r="K28" s="150"/>
      <c r="L28" s="111"/>
      <c r="M28" s="111"/>
      <c r="N28" s="111"/>
      <c r="O28" s="111"/>
      <c r="P28" s="111"/>
      <c r="Q28" s="111"/>
      <c r="R28" s="111"/>
      <c r="S28" s="150"/>
      <c r="T28" s="111"/>
      <c r="U28" s="111"/>
      <c r="V28" s="111"/>
      <c r="W28" s="98"/>
      <c r="X28" s="98"/>
      <c r="Y28" s="98"/>
      <c r="Z28" s="98"/>
      <c r="AA28" s="97"/>
      <c r="AB28" s="97"/>
      <c r="AC28" s="97"/>
      <c r="AD28" s="97"/>
      <c r="AE28" s="97"/>
      <c r="AF28" s="97"/>
      <c r="AG28" s="97"/>
      <c r="AH28" s="97"/>
      <c r="AI28" s="97"/>
      <c r="AJ28" s="147"/>
      <c r="AK28" s="147"/>
      <c r="AL28" s="147"/>
      <c r="AM28" s="147"/>
      <c r="AN28" s="147"/>
      <c r="AO28" s="147"/>
      <c r="AP28" s="147"/>
      <c r="AQ28" s="148"/>
      <c r="AR28" s="148"/>
      <c r="AS28" s="148"/>
      <c r="AT28" s="148"/>
      <c r="AU28" s="149"/>
      <c r="AV28" s="149"/>
      <c r="AW28" s="149"/>
      <c r="AX28" s="149"/>
    </row>
    <row r="29" spans="3:50" ht="12" customHeight="1"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116"/>
      <c r="AR29" s="116"/>
      <c r="AS29" s="116"/>
      <c r="AT29" s="116"/>
      <c r="AU29" s="116"/>
      <c r="AV29" s="116"/>
      <c r="AW29" s="116"/>
      <c r="AX29" s="116"/>
    </row>
    <row r="30" spans="3:50" ht="12" customHeight="1">
      <c r="C30" s="124"/>
      <c r="D30" s="124"/>
      <c r="E30" s="124"/>
      <c r="F30" s="124"/>
      <c r="G30" s="124"/>
      <c r="H30" s="124"/>
      <c r="I30" s="124"/>
      <c r="J30" s="124"/>
      <c r="K30" s="117"/>
      <c r="S30" s="117"/>
      <c r="AA30" s="117"/>
      <c r="AI30" s="89"/>
      <c r="AJ30" s="89"/>
      <c r="AK30" s="89"/>
      <c r="AL30" s="89"/>
      <c r="AM30" s="89"/>
      <c r="AN30" s="89"/>
      <c r="AO30" s="89"/>
      <c r="AP30" s="89"/>
      <c r="AQ30" s="107"/>
      <c r="AR30" s="107"/>
      <c r="AS30" s="107"/>
      <c r="AT30" s="107"/>
      <c r="AU30" s="108"/>
      <c r="AV30" s="108"/>
      <c r="AW30" s="108"/>
      <c r="AX30" s="108"/>
    </row>
    <row r="31" spans="3:56" s="47" customFormat="1" ht="32.25" customHeight="1">
      <c r="C31" s="618" t="s">
        <v>12</v>
      </c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8"/>
      <c r="AM31" s="618"/>
      <c r="AN31" s="618"/>
      <c r="AO31" s="618"/>
      <c r="AP31" s="618"/>
      <c r="AQ31" s="618"/>
      <c r="AR31" s="618"/>
      <c r="AS31" s="618"/>
      <c r="AT31" s="618"/>
      <c r="AU31" s="618"/>
      <c r="AV31" s="618"/>
      <c r="AW31" s="618"/>
      <c r="AX31" s="618"/>
      <c r="AY31" s="618"/>
      <c r="AZ31" s="618"/>
      <c r="BA31" s="618"/>
      <c r="BC31" s="91"/>
      <c r="BD31" s="91"/>
    </row>
    <row r="32" spans="40:56" s="47" customFormat="1" ht="21" customHeight="1">
      <c r="AN32" s="91"/>
      <c r="AO32" s="91"/>
      <c r="BC32" s="91"/>
      <c r="BD32" s="91"/>
    </row>
    <row r="33" spans="90:103" ht="7.5" customHeight="1"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</row>
    <row r="34" spans="51:103" ht="7.5" customHeight="1">
      <c r="AY34" s="89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</row>
    <row r="35" spans="51:103" ht="7.5" customHeight="1">
      <c r="AY35" s="89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</row>
    <row r="36" spans="89:103" ht="7.5" customHeight="1"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</row>
    <row r="37" spans="89:103" ht="7.5" customHeight="1"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</row>
    <row r="38" spans="51:103" ht="7.5" customHeight="1">
      <c r="AY38" s="89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</row>
    <row r="39" spans="51:103" ht="7.5" customHeight="1">
      <c r="AY39" s="89"/>
      <c r="CL39" s="117"/>
      <c r="CM39" s="118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</row>
    <row r="40" spans="2:103" s="90" customFormat="1" ht="7.5" customHeight="1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89"/>
      <c r="CL40" s="117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</row>
    <row r="41" spans="2:103" s="90" customFormat="1" ht="7.5" customHeight="1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117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</row>
    <row r="42" spans="2:103" s="90" customFormat="1" ht="7.5" customHeight="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</row>
    <row r="43" spans="2:103" s="90" customFormat="1" ht="7.5" customHeight="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</row>
    <row r="44" spans="2:107" s="90" customFormat="1" ht="7.5" customHeight="1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</row>
    <row r="45" spans="2:108" s="90" customFormat="1" ht="7.5" customHeight="1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118"/>
      <c r="CM45" s="91"/>
      <c r="CN45" s="91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</row>
    <row r="46" spans="2:125" s="90" customFormat="1" ht="7.5" customHeight="1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118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</row>
    <row r="47" spans="2:139" s="90" customFormat="1" ht="7.5" customHeight="1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</row>
    <row r="48" spans="2:148" s="90" customFormat="1" ht="7.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</row>
    <row r="49" spans="2:140" s="90" customFormat="1" ht="7.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</row>
    <row r="50" spans="2:126" s="90" customFormat="1" ht="7.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117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</row>
    <row r="51" spans="2:126" s="90" customFormat="1" ht="7.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117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</row>
    <row r="52" spans="2:125" s="90" customFormat="1" ht="7.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117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</row>
    <row r="53" spans="2:126" s="90" customFormat="1" ht="7.5" customHeight="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117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</row>
    <row r="56" ht="7.5" customHeight="1">
      <c r="DW56" s="89"/>
    </row>
    <row r="66" ht="7.5" customHeight="1">
      <c r="CK66" s="117"/>
    </row>
    <row r="67" ht="7.5" customHeight="1">
      <c r="CK67" s="117"/>
    </row>
    <row r="68" ht="7.5" customHeight="1">
      <c r="CK68" s="117"/>
    </row>
    <row r="69" ht="7.5" customHeight="1">
      <c r="CK69" s="117"/>
    </row>
    <row r="70" ht="7.5" customHeight="1">
      <c r="CK70" s="117"/>
    </row>
    <row r="71" ht="7.5" customHeight="1">
      <c r="CK71" s="117"/>
    </row>
    <row r="72" spans="89:91" ht="7.5" customHeight="1">
      <c r="CK72" s="117"/>
      <c r="CM72" s="89"/>
    </row>
    <row r="73" spans="89:124" ht="7.5" customHeight="1">
      <c r="CK73" s="117"/>
      <c r="DL73" s="89"/>
      <c r="DM73" s="115"/>
      <c r="DN73" s="115"/>
      <c r="DO73" s="115"/>
      <c r="DP73" s="115"/>
      <c r="DQ73" s="115"/>
      <c r="DR73" s="115"/>
      <c r="DS73" s="115"/>
      <c r="DT73" s="115"/>
    </row>
    <row r="74" spans="89:90" ht="7.5" customHeight="1">
      <c r="CK74" s="117"/>
      <c r="CL74" s="89"/>
    </row>
    <row r="75" ht="7.5" customHeight="1">
      <c r="CK75" s="117"/>
    </row>
    <row r="76" spans="2:97" s="90" customFormat="1" ht="7.5" customHeight="1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117"/>
      <c r="CL76" s="91"/>
      <c r="CM76" s="91"/>
      <c r="CN76" s="91"/>
      <c r="CO76" s="91"/>
      <c r="CP76" s="91"/>
      <c r="CQ76" s="91"/>
      <c r="CR76" s="91"/>
      <c r="CS76" s="91"/>
    </row>
    <row r="77" spans="2:133" s="90" customFormat="1" ht="7.5" customHeight="1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117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</row>
    <row r="78" spans="2:140" s="90" customFormat="1" ht="7.5" customHeight="1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</row>
    <row r="79" spans="2:132" s="90" customFormat="1" ht="7.5" customHeight="1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</row>
    <row r="80" spans="2:118" s="90" customFormat="1" ht="7.5" customHeight="1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</row>
    <row r="81" spans="2:118" s="90" customFormat="1" ht="7.5" customHeight="1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</row>
    <row r="82" spans="2:118" s="90" customFormat="1" ht="7.5" customHeight="1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</row>
    <row r="83" spans="2:118" s="90" customFormat="1" ht="7.5" customHeight="1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</row>
    <row r="84" spans="98:118" ht="7.5" customHeight="1"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</row>
    <row r="86" ht="7.5" customHeight="1">
      <c r="DQ86" s="89"/>
    </row>
    <row r="90" spans="91:97" ht="7.5" customHeight="1">
      <c r="CM90" s="89"/>
      <c r="CN90" s="89"/>
      <c r="CO90" s="89"/>
      <c r="CP90" s="89"/>
      <c r="CR90" s="90"/>
      <c r="CS90" s="90"/>
    </row>
    <row r="91" spans="2:108" s="90" customFormat="1" ht="7.5" customHeight="1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89"/>
      <c r="CN91" s="89"/>
      <c r="CO91" s="89"/>
      <c r="CP91" s="89"/>
      <c r="CQ91" s="89"/>
      <c r="CR91" s="89"/>
      <c r="CS91" s="89"/>
      <c r="CT91" s="89"/>
      <c r="CW91" s="91"/>
      <c r="CX91" s="91"/>
      <c r="CY91" s="91"/>
      <c r="CZ91" s="91"/>
      <c r="DA91" s="91"/>
      <c r="DB91" s="91"/>
      <c r="DC91" s="91"/>
      <c r="DD91" s="91"/>
    </row>
    <row r="92" spans="2:121" s="90" customFormat="1" ht="7.5" customHeight="1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</row>
    <row r="93" spans="2:130" s="90" customFormat="1" ht="7.5" customHeight="1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</row>
    <row r="94" spans="2:135" s="90" customFormat="1" ht="7.5" customHeight="1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89"/>
      <c r="CN94" s="89"/>
      <c r="CO94" s="89"/>
      <c r="CP94" s="89"/>
      <c r="CQ94" s="89"/>
      <c r="CR94" s="89"/>
      <c r="CS94" s="89"/>
      <c r="CT94" s="89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</row>
    <row r="95" spans="2:122" s="90" customFormat="1" ht="7.5" customHeight="1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89"/>
      <c r="CN95" s="89"/>
      <c r="CO95" s="89"/>
      <c r="CP95" s="89"/>
      <c r="CQ95" s="89"/>
      <c r="CR95" s="89"/>
      <c r="CS95" s="89"/>
      <c r="CT95" s="89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89"/>
    </row>
    <row r="96" spans="2:122" s="90" customFormat="1" ht="7.5" customHeight="1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89"/>
      <c r="CN96" s="89"/>
      <c r="CO96" s="89"/>
      <c r="CP96" s="89"/>
      <c r="CQ96" s="89"/>
      <c r="CR96" s="89"/>
      <c r="CS96" s="89"/>
      <c r="CT96" s="89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89"/>
    </row>
    <row r="97" spans="2:122" s="90" customFormat="1" ht="7.5" customHeight="1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89"/>
      <c r="CN97" s="89"/>
      <c r="CO97" s="89"/>
      <c r="CP97" s="89"/>
      <c r="CQ97" s="89"/>
      <c r="CR97" s="89"/>
      <c r="CS97" s="89"/>
      <c r="CT97" s="89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</row>
    <row r="98" spans="2:122" s="90" customFormat="1" ht="7.5" customHeight="1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89"/>
      <c r="CN98" s="89"/>
      <c r="CO98" s="89"/>
      <c r="CP98" s="89"/>
      <c r="CQ98" s="89"/>
      <c r="CR98" s="89"/>
      <c r="CS98" s="89"/>
      <c r="CT98" s="89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91"/>
    </row>
    <row r="99" spans="91:122" ht="7.5" customHeight="1">
      <c r="CM99" s="89"/>
      <c r="CN99" s="89"/>
      <c r="CO99" s="89"/>
      <c r="CP99" s="89"/>
      <c r="CQ99" s="89"/>
      <c r="CR99" s="89"/>
      <c r="CS99" s="89"/>
      <c r="CT99" s="89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89"/>
    </row>
    <row r="100" spans="91:122" ht="7.5" customHeight="1">
      <c r="CM100" s="89"/>
      <c r="CN100" s="89"/>
      <c r="CO100" s="89"/>
      <c r="CP100" s="89"/>
      <c r="CQ100" s="89"/>
      <c r="CR100" s="89"/>
      <c r="CS100" s="89"/>
      <c r="CT100" s="89"/>
      <c r="DR100" s="89"/>
    </row>
    <row r="101" spans="91:122" ht="7.5" customHeight="1">
      <c r="CM101" s="89"/>
      <c r="CN101" s="89"/>
      <c r="CO101" s="89"/>
      <c r="CP101" s="89"/>
      <c r="CQ101" s="89"/>
      <c r="CR101" s="89"/>
      <c r="CS101" s="89"/>
      <c r="CT101" s="89"/>
      <c r="DR101" s="89"/>
    </row>
    <row r="102" spans="91:98" ht="7.5" customHeight="1">
      <c r="CM102" s="89"/>
      <c r="CN102" s="89"/>
      <c r="CO102" s="89"/>
      <c r="CP102" s="89"/>
      <c r="CQ102" s="89"/>
      <c r="CR102" s="89"/>
      <c r="CS102" s="89"/>
      <c r="CT102" s="89"/>
    </row>
    <row r="103" spans="91:95" ht="7.5" customHeight="1">
      <c r="CM103" s="89"/>
      <c r="CN103" s="89"/>
      <c r="CO103" s="89"/>
      <c r="CP103" s="89"/>
      <c r="CQ103" s="89"/>
    </row>
    <row r="104" ht="7.5" customHeight="1">
      <c r="CQ104" s="89"/>
    </row>
  </sheetData>
  <sheetProtection/>
  <mergeCells count="101">
    <mergeCell ref="C12:E13"/>
    <mergeCell ref="F16:J17"/>
    <mergeCell ref="C18:E19"/>
    <mergeCell ref="S16:Z19"/>
    <mergeCell ref="C16:E17"/>
    <mergeCell ref="AU16:AX17"/>
    <mergeCell ref="AR16:AT17"/>
    <mergeCell ref="AI24:AP27"/>
    <mergeCell ref="AR26:AT27"/>
    <mergeCell ref="AR24:AT25"/>
    <mergeCell ref="C14:E15"/>
    <mergeCell ref="C20:E21"/>
    <mergeCell ref="C22:E23"/>
    <mergeCell ref="P20:R22"/>
    <mergeCell ref="AN20:AP22"/>
    <mergeCell ref="P16:R18"/>
    <mergeCell ref="AN16:AP18"/>
    <mergeCell ref="AU24:AX25"/>
    <mergeCell ref="AU22:AX23"/>
    <mergeCell ref="AR22:AT23"/>
    <mergeCell ref="AU18:AX19"/>
    <mergeCell ref="AR18:AT19"/>
    <mergeCell ref="AU26:AX27"/>
    <mergeCell ref="AR20:AT21"/>
    <mergeCell ref="AU20:AX21"/>
    <mergeCell ref="C24:E25"/>
    <mergeCell ref="AF16:AH18"/>
    <mergeCell ref="P24:R26"/>
    <mergeCell ref="F24:J25"/>
    <mergeCell ref="X24:Z26"/>
    <mergeCell ref="K24:N26"/>
    <mergeCell ref="S24:V26"/>
    <mergeCell ref="AA24:AD26"/>
    <mergeCell ref="AF24:AH26"/>
    <mergeCell ref="K20:N22"/>
    <mergeCell ref="F20:J21"/>
    <mergeCell ref="K16:N18"/>
    <mergeCell ref="AA16:AD18"/>
    <mergeCell ref="AI16:AL18"/>
    <mergeCell ref="K12:R15"/>
    <mergeCell ref="S20:V22"/>
    <mergeCell ref="AI20:AL22"/>
    <mergeCell ref="X20:Z22"/>
    <mergeCell ref="AA20:AH23"/>
    <mergeCell ref="F12:J13"/>
    <mergeCell ref="C2:AX3"/>
    <mergeCell ref="C6:AX7"/>
    <mergeCell ref="C8:J11"/>
    <mergeCell ref="K8:R9"/>
    <mergeCell ref="S8:Z9"/>
    <mergeCell ref="AA8:AH9"/>
    <mergeCell ref="AI8:AP9"/>
    <mergeCell ref="AS8:AX9"/>
    <mergeCell ref="K10:R11"/>
    <mergeCell ref="S10:Z11"/>
    <mergeCell ref="AA10:AH11"/>
    <mergeCell ref="AI10:AP11"/>
    <mergeCell ref="AS10:AX11"/>
    <mergeCell ref="AQ10:AR11"/>
    <mergeCell ref="AU12:AX13"/>
    <mergeCell ref="AN12:AP14"/>
    <mergeCell ref="AQ22:AQ23"/>
    <mergeCell ref="AQ26:AQ27"/>
    <mergeCell ref="AU14:AX15"/>
    <mergeCell ref="AR14:AT15"/>
    <mergeCell ref="X12:Z14"/>
    <mergeCell ref="S12:V14"/>
    <mergeCell ref="AA12:AD14"/>
    <mergeCell ref="AI12:AL14"/>
    <mergeCell ref="AF12:AH14"/>
    <mergeCell ref="AR12:AT13"/>
    <mergeCell ref="AE24:AE26"/>
    <mergeCell ref="AM12:AM14"/>
    <mergeCell ref="AM16:AM18"/>
    <mergeCell ref="AM20:AM22"/>
    <mergeCell ref="AQ8:AQ9"/>
    <mergeCell ref="AQ12:AQ13"/>
    <mergeCell ref="AQ14:AQ15"/>
    <mergeCell ref="AQ16:AQ17"/>
    <mergeCell ref="AQ18:AQ19"/>
    <mergeCell ref="AQ20:AQ21"/>
    <mergeCell ref="C27:E27"/>
    <mergeCell ref="F27:J27"/>
    <mergeCell ref="C31:BA31"/>
    <mergeCell ref="B12:B13"/>
    <mergeCell ref="B16:B17"/>
    <mergeCell ref="B24:B25"/>
    <mergeCell ref="O16:O18"/>
    <mergeCell ref="O20:O22"/>
    <mergeCell ref="O24:O26"/>
    <mergeCell ref="W12:W14"/>
    <mergeCell ref="E4:AW4"/>
    <mergeCell ref="F14:J14"/>
    <mergeCell ref="F18:J18"/>
    <mergeCell ref="F22:J22"/>
    <mergeCell ref="C26:E26"/>
    <mergeCell ref="F26:J26"/>
    <mergeCell ref="W20:W22"/>
    <mergeCell ref="W24:W26"/>
    <mergeCell ref="AE12:AE14"/>
    <mergeCell ref="AE16:AE18"/>
  </mergeCells>
  <printOptions/>
  <pageMargins left="0" right="0" top="0" bottom="0" header="0.31" footer="0.31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1:H61"/>
  <sheetViews>
    <sheetView zoomScalePageLayoutView="0" workbookViewId="0" topLeftCell="A46">
      <selection activeCell="A60" sqref="A60:IV60"/>
    </sheetView>
  </sheetViews>
  <sheetFormatPr defaultColWidth="9.00390625" defaultRowHeight="13.5"/>
  <cols>
    <col min="1" max="1" width="9.00390625" style="227" customWidth="1"/>
    <col min="2" max="2" width="10.375" style="227" customWidth="1"/>
    <col min="3" max="3" width="27.75390625" style="227" customWidth="1"/>
    <col min="4" max="4" width="9.00390625" style="227" hidden="1" customWidth="1"/>
    <col min="5" max="5" width="26.125" style="227" customWidth="1"/>
    <col min="6" max="6" width="26.75390625" style="227" customWidth="1"/>
    <col min="7" max="7" width="27.125" style="227" customWidth="1"/>
    <col min="8" max="16384" width="9.00390625" style="227" customWidth="1"/>
  </cols>
  <sheetData>
    <row r="1" spans="2:5" ht="21">
      <c r="B1" s="228" t="s">
        <v>1469</v>
      </c>
      <c r="C1" s="229"/>
      <c r="D1" s="229"/>
      <c r="E1" s="228"/>
    </row>
    <row r="2" ht="13.5">
      <c r="F2" s="229"/>
    </row>
    <row r="3" spans="1:5" ht="14.25" thickBot="1">
      <c r="A3" s="230"/>
      <c r="B3" s="230"/>
      <c r="C3" s="230"/>
      <c r="D3" s="230"/>
      <c r="E3" s="230"/>
    </row>
    <row r="4" spans="1:7" ht="24.75" customHeight="1">
      <c r="A4" s="231"/>
      <c r="B4" s="232" t="s">
        <v>1470</v>
      </c>
      <c r="C4" s="233" t="s">
        <v>1471</v>
      </c>
      <c r="D4" s="234"/>
      <c r="E4" s="235" t="s">
        <v>1472</v>
      </c>
      <c r="F4" s="236" t="s">
        <v>1473</v>
      </c>
      <c r="G4" s="237" t="s">
        <v>1474</v>
      </c>
    </row>
    <row r="5" spans="1:7" ht="13.5">
      <c r="A5" s="238"/>
      <c r="B5" s="239"/>
      <c r="C5" s="239"/>
      <c r="D5" s="234"/>
      <c r="E5" s="240"/>
      <c r="F5" s="241"/>
      <c r="G5" s="242"/>
    </row>
    <row r="6" spans="1:7" ht="13.5">
      <c r="A6" s="238" t="s">
        <v>1475</v>
      </c>
      <c r="B6" s="239" t="s">
        <v>1476</v>
      </c>
      <c r="C6" s="239" t="s">
        <v>1477</v>
      </c>
      <c r="D6" s="234"/>
      <c r="E6" s="240" t="s">
        <v>1478</v>
      </c>
      <c r="F6" s="241"/>
      <c r="G6" s="242"/>
    </row>
    <row r="7" spans="1:7" ht="13.5">
      <c r="A7" s="238"/>
      <c r="B7" s="239"/>
      <c r="C7" s="239"/>
      <c r="D7" s="234"/>
      <c r="E7" s="240"/>
      <c r="F7" s="241"/>
      <c r="G7" s="242"/>
    </row>
    <row r="8" spans="1:7" ht="13.5">
      <c r="A8" s="238" t="s">
        <v>1479</v>
      </c>
      <c r="B8" s="239" t="s">
        <v>1480</v>
      </c>
      <c r="C8" s="239" t="s">
        <v>1477</v>
      </c>
      <c r="D8" s="234"/>
      <c r="E8" s="240" t="s">
        <v>1481</v>
      </c>
      <c r="F8" s="241"/>
      <c r="G8" s="242"/>
    </row>
    <row r="9" spans="1:7" ht="13.5">
      <c r="A9" s="238"/>
      <c r="B9" s="239"/>
      <c r="C9" s="239"/>
      <c r="D9" s="234"/>
      <c r="E9" s="240"/>
      <c r="F9" s="241"/>
      <c r="G9" s="242"/>
    </row>
    <row r="10" spans="1:7" ht="13.5">
      <c r="A10" s="238" t="s">
        <v>1482</v>
      </c>
      <c r="B10" s="239" t="s">
        <v>1483</v>
      </c>
      <c r="C10" s="239" t="s">
        <v>1484</v>
      </c>
      <c r="D10" s="234"/>
      <c r="E10" s="240" t="s">
        <v>1477</v>
      </c>
      <c r="F10" s="241"/>
      <c r="G10" s="242"/>
    </row>
    <row r="11" spans="1:7" ht="13.5">
      <c r="A11" s="238"/>
      <c r="B11" s="239"/>
      <c r="C11" s="239"/>
      <c r="D11" s="234"/>
      <c r="E11" s="240"/>
      <c r="F11" s="241"/>
      <c r="G11" s="242"/>
    </row>
    <row r="12" spans="1:7" ht="13.5">
      <c r="A12" s="238" t="s">
        <v>1485</v>
      </c>
      <c r="B12" s="239" t="s">
        <v>1486</v>
      </c>
      <c r="C12" s="239" t="s">
        <v>1477</v>
      </c>
      <c r="D12" s="234"/>
      <c r="E12" s="240" t="s">
        <v>1487</v>
      </c>
      <c r="F12" s="241" t="s">
        <v>1488</v>
      </c>
      <c r="G12" s="242"/>
    </row>
    <row r="13" spans="1:7" ht="13.5">
      <c r="A13" s="238"/>
      <c r="B13" s="239"/>
      <c r="C13" s="239"/>
      <c r="D13" s="234"/>
      <c r="E13" s="243"/>
      <c r="F13" s="241"/>
      <c r="G13" s="242"/>
    </row>
    <row r="14" spans="1:7" ht="13.5">
      <c r="A14" s="238" t="s">
        <v>1489</v>
      </c>
      <c r="B14" s="239" t="s">
        <v>1490</v>
      </c>
      <c r="C14" s="239" t="s">
        <v>1477</v>
      </c>
      <c r="D14" s="234"/>
      <c r="E14" s="243" t="s">
        <v>1487</v>
      </c>
      <c r="F14" s="241" t="s">
        <v>1478</v>
      </c>
      <c r="G14" s="242"/>
    </row>
    <row r="15" spans="1:7" ht="13.5">
      <c r="A15" s="238"/>
      <c r="B15" s="239"/>
      <c r="C15" s="239"/>
      <c r="D15" s="234"/>
      <c r="E15" s="243"/>
      <c r="F15" s="241"/>
      <c r="G15" s="242"/>
    </row>
    <row r="16" spans="1:7" ht="13.5">
      <c r="A16" s="238" t="s">
        <v>1491</v>
      </c>
      <c r="B16" s="239" t="s">
        <v>1492</v>
      </c>
      <c r="C16" s="244" t="s">
        <v>1487</v>
      </c>
      <c r="D16" s="234"/>
      <c r="E16" s="243" t="s">
        <v>1493</v>
      </c>
      <c r="F16" s="241" t="s">
        <v>1477</v>
      </c>
      <c r="G16" s="245" t="s">
        <v>1494</v>
      </c>
    </row>
    <row r="17" spans="1:7" ht="13.5">
      <c r="A17" s="238"/>
      <c r="B17" s="239"/>
      <c r="C17" s="246"/>
      <c r="D17" s="234"/>
      <c r="E17" s="243"/>
      <c r="F17" s="241"/>
      <c r="G17" s="242"/>
    </row>
    <row r="18" spans="1:7" ht="13.5">
      <c r="A18" s="238" t="s">
        <v>1495</v>
      </c>
      <c r="B18" s="239" t="s">
        <v>1496</v>
      </c>
      <c r="C18" s="244" t="s">
        <v>1497</v>
      </c>
      <c r="D18" s="234"/>
      <c r="E18" s="243" t="s">
        <v>1494</v>
      </c>
      <c r="F18" s="241" t="s">
        <v>1498</v>
      </c>
      <c r="G18" s="242" t="s">
        <v>1499</v>
      </c>
    </row>
    <row r="19" spans="1:7" ht="13.5">
      <c r="A19" s="240"/>
      <c r="B19" s="247">
        <v>40889</v>
      </c>
      <c r="E19" s="243"/>
      <c r="F19" s="248"/>
      <c r="G19" s="242"/>
    </row>
    <row r="20" spans="1:7" ht="13.5">
      <c r="A20" s="240" t="s">
        <v>1500</v>
      </c>
      <c r="B20" s="240" t="s">
        <v>1501</v>
      </c>
      <c r="C20" s="244" t="s">
        <v>1497</v>
      </c>
      <c r="E20" s="241" t="s">
        <v>1477</v>
      </c>
      <c r="F20" s="248" t="s">
        <v>1502</v>
      </c>
      <c r="G20" s="245" t="s">
        <v>1494</v>
      </c>
    </row>
    <row r="21" spans="2:7" ht="13.5">
      <c r="B21" s="247">
        <v>41252</v>
      </c>
      <c r="C21" s="234"/>
      <c r="D21" s="234"/>
      <c r="E21" s="243"/>
      <c r="F21" s="248"/>
      <c r="G21" s="249"/>
    </row>
    <row r="22" spans="1:7" ht="13.5">
      <c r="A22" s="250" t="s">
        <v>1503</v>
      </c>
      <c r="B22" s="251" t="s">
        <v>1504</v>
      </c>
      <c r="C22" s="252" t="s">
        <v>1487</v>
      </c>
      <c r="D22" s="253"/>
      <c r="E22" s="254" t="s">
        <v>1497</v>
      </c>
      <c r="F22" s="252" t="s">
        <v>1505</v>
      </c>
      <c r="G22" s="255" t="s">
        <v>1477</v>
      </c>
    </row>
    <row r="23" spans="1:7" ht="13.5">
      <c r="A23" s="253"/>
      <c r="B23" s="251">
        <v>41609</v>
      </c>
      <c r="C23" s="256"/>
      <c r="D23" s="253"/>
      <c r="E23" s="254"/>
      <c r="F23" s="254"/>
      <c r="G23" s="257"/>
    </row>
    <row r="24" spans="1:7" ht="13.5">
      <c r="A24" s="238" t="s">
        <v>1506</v>
      </c>
      <c r="B24" s="251" t="s">
        <v>1507</v>
      </c>
      <c r="C24" s="256" t="s">
        <v>1508</v>
      </c>
      <c r="D24" s="253"/>
      <c r="E24" s="254" t="s">
        <v>1509</v>
      </c>
      <c r="F24" s="254" t="s">
        <v>1510</v>
      </c>
      <c r="G24" s="258" t="s">
        <v>1487</v>
      </c>
    </row>
    <row r="25" spans="1:7" ht="13.5">
      <c r="A25" s="240"/>
      <c r="B25" s="251"/>
      <c r="C25" s="256"/>
      <c r="D25" s="253"/>
      <c r="E25" s="254"/>
      <c r="F25" s="254"/>
      <c r="G25" s="257"/>
    </row>
    <row r="26" spans="1:7" ht="13.5">
      <c r="A26" s="259" t="s">
        <v>1511</v>
      </c>
      <c r="B26" s="260" t="s">
        <v>1512</v>
      </c>
      <c r="C26" s="252" t="s">
        <v>1487</v>
      </c>
      <c r="D26" s="253"/>
      <c r="E26" s="254" t="s">
        <v>1513</v>
      </c>
      <c r="F26" s="254" t="s">
        <v>1514</v>
      </c>
      <c r="G26" s="257" t="s">
        <v>1515</v>
      </c>
    </row>
    <row r="27" spans="1:7" ht="14.25">
      <c r="A27" s="259"/>
      <c r="B27" s="261">
        <v>42358</v>
      </c>
      <c r="C27" s="256"/>
      <c r="D27" s="253"/>
      <c r="E27" s="254"/>
      <c r="F27" s="254"/>
      <c r="G27" s="257"/>
    </row>
    <row r="28" spans="1:8" s="345" customFormat="1" ht="13.5">
      <c r="A28" s="342" t="s">
        <v>1516</v>
      </c>
      <c r="B28" s="343" t="s">
        <v>1517</v>
      </c>
      <c r="C28" s="344" t="s">
        <v>1518</v>
      </c>
      <c r="E28" s="344" t="s">
        <v>1519</v>
      </c>
      <c r="F28" s="346" t="s">
        <v>1520</v>
      </c>
      <c r="G28" s="347" t="s">
        <v>1478</v>
      </c>
      <c r="H28" s="348"/>
    </row>
    <row r="29" spans="1:7" s="345" customFormat="1" ht="15" thickBot="1">
      <c r="A29" s="342"/>
      <c r="B29" s="349">
        <v>42356</v>
      </c>
      <c r="C29" s="350"/>
      <c r="E29" s="351"/>
      <c r="F29" s="351"/>
      <c r="G29" s="352"/>
    </row>
    <row r="30" spans="1:7" s="262" customFormat="1" ht="13.5">
      <c r="A30" s="342" t="s">
        <v>1592</v>
      </c>
      <c r="B30" s="343" t="s">
        <v>1593</v>
      </c>
      <c r="C30" s="344" t="s">
        <v>1518</v>
      </c>
      <c r="D30" s="345"/>
      <c r="E30" s="344" t="s">
        <v>1594</v>
      </c>
      <c r="F30" s="346" t="s">
        <v>1595</v>
      </c>
      <c r="G30" s="347" t="s">
        <v>1595</v>
      </c>
    </row>
    <row r="31" spans="1:7" s="262" customFormat="1" ht="15" thickBot="1">
      <c r="A31" s="342"/>
      <c r="B31" s="349">
        <v>42348</v>
      </c>
      <c r="C31" s="350"/>
      <c r="D31" s="345"/>
      <c r="E31" s="351"/>
      <c r="F31" s="351"/>
      <c r="G31" s="352"/>
    </row>
    <row r="32" spans="1:7" ht="27.75" customHeight="1">
      <c r="A32" s="231"/>
      <c r="B32" s="263" t="s">
        <v>1459</v>
      </c>
      <c r="C32" s="233" t="s">
        <v>1471</v>
      </c>
      <c r="D32" s="234"/>
      <c r="E32" s="235" t="s">
        <v>1472</v>
      </c>
      <c r="F32" s="264" t="s">
        <v>1521</v>
      </c>
      <c r="G32" s="237" t="s">
        <v>1522</v>
      </c>
    </row>
    <row r="33" spans="1:7" ht="13.5">
      <c r="A33" s="238"/>
      <c r="B33" s="239"/>
      <c r="C33" s="239"/>
      <c r="D33" s="234"/>
      <c r="E33" s="240"/>
      <c r="F33" s="243"/>
      <c r="G33" s="242"/>
    </row>
    <row r="34" spans="1:7" ht="13.5">
      <c r="A34" s="238" t="s">
        <v>1475</v>
      </c>
      <c r="B34" s="239" t="s">
        <v>1476</v>
      </c>
      <c r="C34" s="239" t="s">
        <v>1523</v>
      </c>
      <c r="D34" s="234"/>
      <c r="E34" s="240" t="s">
        <v>1524</v>
      </c>
      <c r="F34" s="243"/>
      <c r="G34" s="242"/>
    </row>
    <row r="35" spans="1:7" ht="13.5">
      <c r="A35" s="238"/>
      <c r="B35" s="239"/>
      <c r="C35" s="239"/>
      <c r="D35" s="234"/>
      <c r="E35" s="240"/>
      <c r="F35" s="243"/>
      <c r="G35" s="242"/>
    </row>
    <row r="36" spans="1:7" ht="13.5">
      <c r="A36" s="238" t="s">
        <v>1479</v>
      </c>
      <c r="B36" s="239" t="s">
        <v>1480</v>
      </c>
      <c r="C36" s="239" t="s">
        <v>1525</v>
      </c>
      <c r="D36" s="234"/>
      <c r="E36" s="240" t="s">
        <v>1523</v>
      </c>
      <c r="F36" s="243"/>
      <c r="G36" s="242"/>
    </row>
    <row r="37" spans="1:7" ht="13.5">
      <c r="A37" s="238"/>
      <c r="B37" s="239"/>
      <c r="C37" s="239"/>
      <c r="D37" s="234"/>
      <c r="E37" s="240"/>
      <c r="F37" s="243"/>
      <c r="G37" s="242"/>
    </row>
    <row r="38" spans="1:7" ht="13.5">
      <c r="A38" s="238" t="s">
        <v>1482</v>
      </c>
      <c r="B38" s="239" t="s">
        <v>1483</v>
      </c>
      <c r="C38" s="239" t="s">
        <v>1523</v>
      </c>
      <c r="D38" s="234"/>
      <c r="E38" s="240" t="s">
        <v>1526</v>
      </c>
      <c r="F38" s="243"/>
      <c r="G38" s="242"/>
    </row>
    <row r="39" spans="1:7" ht="13.5">
      <c r="A39" s="238"/>
      <c r="B39" s="239"/>
      <c r="C39" s="239"/>
      <c r="D39" s="234"/>
      <c r="E39" s="240"/>
      <c r="F39" s="243"/>
      <c r="G39" s="242"/>
    </row>
    <row r="40" spans="1:7" ht="13.5">
      <c r="A40" s="238" t="s">
        <v>1485</v>
      </c>
      <c r="B40" s="239" t="s">
        <v>1486</v>
      </c>
      <c r="C40" s="239" t="s">
        <v>1527</v>
      </c>
      <c r="D40" s="234"/>
      <c r="E40" s="240"/>
      <c r="F40" s="243"/>
      <c r="G40" s="242"/>
    </row>
    <row r="41" spans="1:7" ht="13.5">
      <c r="A41" s="238"/>
      <c r="B41" s="239"/>
      <c r="C41" s="239"/>
      <c r="D41" s="234"/>
      <c r="E41" s="240"/>
      <c r="F41" s="243"/>
      <c r="G41" s="242"/>
    </row>
    <row r="42" spans="1:7" ht="13.5">
      <c r="A42" s="238" t="s">
        <v>1489</v>
      </c>
      <c r="B42" s="239" t="s">
        <v>1490</v>
      </c>
      <c r="C42" s="239" t="s">
        <v>1528</v>
      </c>
      <c r="D42" s="234"/>
      <c r="E42" s="240" t="s">
        <v>1529</v>
      </c>
      <c r="F42" s="243" t="s">
        <v>1530</v>
      </c>
      <c r="G42" s="242"/>
    </row>
    <row r="43" spans="1:7" ht="13.5">
      <c r="A43" s="238"/>
      <c r="B43" s="239"/>
      <c r="C43" s="239"/>
      <c r="D43" s="234"/>
      <c r="E43" s="240"/>
      <c r="F43" s="243"/>
      <c r="G43" s="242"/>
    </row>
    <row r="44" spans="1:7" ht="13.5">
      <c r="A44" s="238" t="s">
        <v>1491</v>
      </c>
      <c r="B44" s="239" t="s">
        <v>1492</v>
      </c>
      <c r="C44" s="239" t="s">
        <v>1528</v>
      </c>
      <c r="D44" s="234"/>
      <c r="E44" s="240" t="s">
        <v>1523</v>
      </c>
      <c r="F44" s="243" t="s">
        <v>1531</v>
      </c>
      <c r="G44" s="242" t="s">
        <v>1532</v>
      </c>
    </row>
    <row r="45" spans="1:7" ht="13.5">
      <c r="A45" s="238"/>
      <c r="B45" s="239"/>
      <c r="C45" s="239"/>
      <c r="D45" s="234"/>
      <c r="E45" s="240"/>
      <c r="F45" s="243"/>
      <c r="G45" s="242"/>
    </row>
    <row r="46" spans="1:7" ht="13.5">
      <c r="A46" s="238" t="s">
        <v>1495</v>
      </c>
      <c r="B46" s="239" t="s">
        <v>1496</v>
      </c>
      <c r="C46" s="239" t="s">
        <v>1533</v>
      </c>
      <c r="D46" s="234"/>
      <c r="E46" s="240" t="s">
        <v>1523</v>
      </c>
      <c r="F46" s="243" t="s">
        <v>1534</v>
      </c>
      <c r="G46" s="245" t="s">
        <v>1531</v>
      </c>
    </row>
    <row r="47" spans="1:7" ht="13.5">
      <c r="A47" s="240"/>
      <c r="B47" s="247">
        <v>40888</v>
      </c>
      <c r="E47" s="243"/>
      <c r="F47" s="243"/>
      <c r="G47" s="245"/>
    </row>
    <row r="48" spans="1:7" ht="13.5">
      <c r="A48" s="240" t="s">
        <v>1500</v>
      </c>
      <c r="B48" s="247" t="s">
        <v>1501</v>
      </c>
      <c r="C48" s="240" t="s">
        <v>1523</v>
      </c>
      <c r="E48" s="243" t="s">
        <v>1534</v>
      </c>
      <c r="F48" s="243" t="s">
        <v>1531</v>
      </c>
      <c r="G48" s="245" t="s">
        <v>1535</v>
      </c>
    </row>
    <row r="49" spans="1:7" ht="13.5">
      <c r="A49" s="234"/>
      <c r="B49" s="265">
        <v>41252</v>
      </c>
      <c r="C49" s="234"/>
      <c r="D49" s="234"/>
      <c r="E49" s="234"/>
      <c r="F49" s="234"/>
      <c r="G49" s="242"/>
    </row>
    <row r="50" spans="1:7" ht="13.5">
      <c r="A50" s="250" t="s">
        <v>1503</v>
      </c>
      <c r="B50" s="266" t="s">
        <v>1504</v>
      </c>
      <c r="C50" s="256" t="s">
        <v>1536</v>
      </c>
      <c r="D50" s="256"/>
      <c r="E50" s="256" t="s">
        <v>1535</v>
      </c>
      <c r="F50" s="256" t="s">
        <v>1537</v>
      </c>
      <c r="G50" s="258" t="s">
        <v>1538</v>
      </c>
    </row>
    <row r="51" spans="1:7" ht="13.5">
      <c r="A51" s="256"/>
      <c r="B51" s="266"/>
      <c r="C51" s="256"/>
      <c r="D51" s="256"/>
      <c r="E51" s="256"/>
      <c r="F51" s="256"/>
      <c r="G51" s="258"/>
    </row>
    <row r="52" spans="1:7" ht="13.5">
      <c r="A52" s="238" t="s">
        <v>1506</v>
      </c>
      <c r="B52" s="266" t="s">
        <v>1507</v>
      </c>
      <c r="C52" s="256" t="s">
        <v>1539</v>
      </c>
      <c r="D52" s="253"/>
      <c r="E52" s="256" t="s">
        <v>1536</v>
      </c>
      <c r="F52" s="267" t="s">
        <v>1535</v>
      </c>
      <c r="G52" s="258" t="s">
        <v>1540</v>
      </c>
    </row>
    <row r="53" spans="1:7" ht="13.5">
      <c r="A53" s="240"/>
      <c r="B53" s="266"/>
      <c r="C53" s="256"/>
      <c r="D53" s="253"/>
      <c r="E53" s="253"/>
      <c r="F53" s="256"/>
      <c r="G53" s="258"/>
    </row>
    <row r="54" spans="1:7" s="253" customFormat="1" ht="13.5">
      <c r="A54" s="259" t="s">
        <v>1511</v>
      </c>
      <c r="B54" s="268" t="s">
        <v>1512</v>
      </c>
      <c r="C54" s="256" t="s">
        <v>1541</v>
      </c>
      <c r="E54" s="256" t="s">
        <v>1539</v>
      </c>
      <c r="F54" s="256" t="s">
        <v>1542</v>
      </c>
      <c r="G54" s="258" t="s">
        <v>1536</v>
      </c>
    </row>
    <row r="55" spans="2:7" s="253" customFormat="1" ht="14.25">
      <c r="B55" s="269">
        <v>42358</v>
      </c>
      <c r="C55" s="256"/>
      <c r="F55" s="256"/>
      <c r="G55" s="258"/>
    </row>
    <row r="56" spans="1:7" s="345" customFormat="1" ht="13.5">
      <c r="A56" s="342" t="s">
        <v>1516</v>
      </c>
      <c r="B56" s="343" t="s">
        <v>1517</v>
      </c>
      <c r="C56" s="344" t="s">
        <v>1543</v>
      </c>
      <c r="E56" s="344" t="s">
        <v>1536</v>
      </c>
      <c r="F56" s="344" t="s">
        <v>1544</v>
      </c>
      <c r="G56" s="352"/>
    </row>
    <row r="57" spans="1:7" s="345" customFormat="1" ht="14.25">
      <c r="A57" s="342"/>
      <c r="B57" s="353">
        <v>42356</v>
      </c>
      <c r="C57" s="347"/>
      <c r="E57" s="351"/>
      <c r="F57" s="351"/>
      <c r="G57" s="352"/>
    </row>
    <row r="58" spans="1:7" s="345" customFormat="1" ht="13.5">
      <c r="A58" s="342" t="s">
        <v>1596</v>
      </c>
      <c r="B58" s="343" t="s">
        <v>1593</v>
      </c>
      <c r="C58" s="344" t="s">
        <v>1594</v>
      </c>
      <c r="E58" s="344" t="s">
        <v>1598</v>
      </c>
      <c r="F58" s="344" t="s">
        <v>1599</v>
      </c>
      <c r="G58" s="352"/>
    </row>
    <row r="59" spans="1:7" s="345" customFormat="1" ht="14.25">
      <c r="A59" s="342"/>
      <c r="B59" s="353">
        <v>42356</v>
      </c>
      <c r="C59" s="347"/>
      <c r="E59" s="351"/>
      <c r="F59" s="351"/>
      <c r="G59" s="352"/>
    </row>
    <row r="60" spans="1:7" s="345" customFormat="1" ht="14.25">
      <c r="A60" s="344"/>
      <c r="B60" s="354"/>
      <c r="C60" s="344"/>
      <c r="E60" s="344"/>
      <c r="F60" s="344"/>
      <c r="G60" s="344"/>
    </row>
    <row r="61" ht="24.75" customHeight="1">
      <c r="B61" s="227" t="s">
        <v>1545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04"/>
  <sheetViews>
    <sheetView zoomScaleSheetLayoutView="100" zoomScalePageLayoutView="0" workbookViewId="0" topLeftCell="A195">
      <selection activeCell="N195" sqref="C1:N16384"/>
    </sheetView>
  </sheetViews>
  <sheetFormatPr defaultColWidth="16.125" defaultRowHeight="13.5"/>
  <cols>
    <col min="1" max="1" width="8.00390625" style="1" customWidth="1"/>
    <col min="2" max="2" width="8.50390625" style="1" customWidth="1"/>
    <col min="3" max="9" width="2.00390625" style="1" hidden="1" customWidth="1"/>
    <col min="10" max="11" width="2.00390625" style="6" hidden="1" customWidth="1"/>
    <col min="12" max="14" width="2.00390625" style="1" hidden="1" customWidth="1"/>
    <col min="15" max="16384" width="16.125" style="1" customWidth="1"/>
  </cols>
  <sheetData>
    <row r="1" spans="2:12" ht="13.5">
      <c r="B1" s="629" t="s">
        <v>24</v>
      </c>
      <c r="C1" s="629"/>
      <c r="D1" s="630" t="s">
        <v>25</v>
      </c>
      <c r="E1" s="630"/>
      <c r="F1" s="630"/>
      <c r="G1" s="630"/>
      <c r="H1" s="1" t="s">
        <v>26</v>
      </c>
      <c r="I1" s="627" t="s">
        <v>27</v>
      </c>
      <c r="J1" s="627"/>
      <c r="K1" s="627"/>
      <c r="L1" s="10"/>
    </row>
    <row r="2" spans="2:12" ht="13.5">
      <c r="B2" s="629"/>
      <c r="C2" s="629"/>
      <c r="D2" s="630"/>
      <c r="E2" s="630"/>
      <c r="F2" s="630"/>
      <c r="G2" s="630"/>
      <c r="H2" s="7">
        <f>COUNTIF($M$12:$M$30,"東近江市")</f>
        <v>1</v>
      </c>
      <c r="I2" s="632">
        <f>(H2/RIGHT(A22,2))</f>
        <v>0.05555555555555555</v>
      </c>
      <c r="J2" s="632"/>
      <c r="K2" s="632"/>
      <c r="L2" s="10"/>
    </row>
    <row r="3" spans="2:12" ht="13.5">
      <c r="B3" s="8" t="s">
        <v>28</v>
      </c>
      <c r="C3" s="8"/>
      <c r="D3" s="9" t="s">
        <v>29</v>
      </c>
      <c r="F3" s="10">
        <f>A3</f>
        <v>0</v>
      </c>
      <c r="K3" s="24">
        <f>IF(J3="","",(2012-J3))</f>
      </c>
      <c r="L3" s="10"/>
    </row>
    <row r="4" spans="2:12" ht="13.5">
      <c r="B4" s="633" t="s">
        <v>3</v>
      </c>
      <c r="C4" s="633"/>
      <c r="D4" s="1" t="s">
        <v>30</v>
      </c>
      <c r="F4" s="10">
        <f>A4</f>
        <v>0</v>
      </c>
      <c r="K4" s="24">
        <f>IF(J4="","",(2012-J4))</f>
      </c>
      <c r="L4" s="10"/>
    </row>
    <row r="5" spans="1:13" ht="13.5">
      <c r="A5" s="1" t="s">
        <v>31</v>
      </c>
      <c r="B5" s="8" t="s">
        <v>32</v>
      </c>
      <c r="C5" s="8" t="s">
        <v>33</v>
      </c>
      <c r="D5" s="1" t="str">
        <f>$B$3</f>
        <v>アビック</v>
      </c>
      <c r="F5" s="10" t="str">
        <f>A5</f>
        <v>あ０１</v>
      </c>
      <c r="G5" s="1" t="str">
        <f aca="true" t="shared" si="0" ref="G5:G19">B5&amp;C5</f>
        <v>水野圭補</v>
      </c>
      <c r="H5" s="12" t="str">
        <f>$B$4</f>
        <v>アビックＢＢ</v>
      </c>
      <c r="I5" s="12" t="s">
        <v>34</v>
      </c>
      <c r="J5" s="25">
        <v>1973</v>
      </c>
      <c r="K5" s="24">
        <f aca="true" t="shared" si="1" ref="K5:K22">IF(J5="","",(2017-J5))</f>
        <v>44</v>
      </c>
      <c r="L5" s="10" t="str">
        <f>IF(G5="","",IF(COUNTIF($G$6:$G$600,G5)&gt;1,"2重登録","OK"))</f>
        <v>OK</v>
      </c>
      <c r="M5" s="8" t="s">
        <v>35</v>
      </c>
    </row>
    <row r="6" spans="1:13" ht="13.5">
      <c r="A6" s="1" t="s">
        <v>36</v>
      </c>
      <c r="B6" s="1" t="s">
        <v>37</v>
      </c>
      <c r="C6" s="1" t="s">
        <v>38</v>
      </c>
      <c r="D6" s="1" t="str">
        <f aca="true" t="shared" si="2" ref="D6:D19">$B$3</f>
        <v>アビック</v>
      </c>
      <c r="F6" s="1" t="str">
        <f>A6</f>
        <v>あ０２</v>
      </c>
      <c r="G6" s="1" t="str">
        <f t="shared" si="0"/>
        <v>青木重之</v>
      </c>
      <c r="H6" s="12" t="str">
        <f aca="true" t="shared" si="3" ref="H6:H19">$B$4</f>
        <v>アビックＢＢ</v>
      </c>
      <c r="I6" s="12" t="s">
        <v>34</v>
      </c>
      <c r="J6" s="6">
        <v>1971</v>
      </c>
      <c r="K6" s="24">
        <f t="shared" si="1"/>
        <v>46</v>
      </c>
      <c r="L6" s="10" t="str">
        <f aca="true" t="shared" si="4" ref="L6:L61">IF(G6="","",IF(COUNTIF($G$6:$G$600,G6)&gt;1,"2重登録","OK"))</f>
        <v>OK</v>
      </c>
      <c r="M6" s="8" t="s">
        <v>39</v>
      </c>
    </row>
    <row r="7" spans="1:13" ht="13.5">
      <c r="A7" s="1" t="s">
        <v>40</v>
      </c>
      <c r="B7" s="8" t="s">
        <v>1139</v>
      </c>
      <c r="C7" s="8" t="s">
        <v>41</v>
      </c>
      <c r="D7" s="1" t="str">
        <f t="shared" si="2"/>
        <v>アビック</v>
      </c>
      <c r="F7" s="10" t="str">
        <f>A7</f>
        <v>あ０３</v>
      </c>
      <c r="G7" s="1" t="str">
        <f t="shared" si="0"/>
        <v>乾 勝彦</v>
      </c>
      <c r="H7" s="12" t="str">
        <f t="shared" si="3"/>
        <v>アビックＢＢ</v>
      </c>
      <c r="I7" s="12" t="s">
        <v>34</v>
      </c>
      <c r="J7" s="25">
        <v>1970</v>
      </c>
      <c r="K7" s="24">
        <f t="shared" si="1"/>
        <v>47</v>
      </c>
      <c r="L7" s="10" t="str">
        <f t="shared" si="4"/>
        <v>OK</v>
      </c>
      <c r="M7" s="8" t="s">
        <v>42</v>
      </c>
    </row>
    <row r="8" spans="1:13" ht="13.5">
      <c r="A8" s="1" t="s">
        <v>43</v>
      </c>
      <c r="B8" s="8" t="s">
        <v>44</v>
      </c>
      <c r="C8" s="8" t="s">
        <v>45</v>
      </c>
      <c r="D8" s="1" t="str">
        <f t="shared" si="2"/>
        <v>アビック</v>
      </c>
      <c r="F8" s="10" t="str">
        <f aca="true" t="shared" si="5" ref="F8:F19">A8</f>
        <v>あ０４</v>
      </c>
      <c r="G8" s="1" t="str">
        <f t="shared" si="0"/>
        <v>佐藤政之</v>
      </c>
      <c r="H8" s="12" t="str">
        <f t="shared" si="3"/>
        <v>アビックＢＢ</v>
      </c>
      <c r="I8" s="12" t="s">
        <v>34</v>
      </c>
      <c r="J8" s="25">
        <v>1972</v>
      </c>
      <c r="K8" s="24">
        <f t="shared" si="1"/>
        <v>45</v>
      </c>
      <c r="L8" s="10" t="str">
        <f t="shared" si="4"/>
        <v>OK</v>
      </c>
      <c r="M8" s="8" t="s">
        <v>42</v>
      </c>
    </row>
    <row r="9" spans="1:13" ht="13.5">
      <c r="A9" s="1" t="s">
        <v>46</v>
      </c>
      <c r="B9" s="8" t="s">
        <v>47</v>
      </c>
      <c r="C9" s="8" t="s">
        <v>1140</v>
      </c>
      <c r="D9" s="1" t="str">
        <f t="shared" si="2"/>
        <v>アビック</v>
      </c>
      <c r="F9" s="10" t="str">
        <f t="shared" si="5"/>
        <v>あ０５</v>
      </c>
      <c r="G9" s="1" t="str">
        <f t="shared" si="0"/>
        <v>中村 亨</v>
      </c>
      <c r="H9" s="12" t="str">
        <f t="shared" si="3"/>
        <v>アビックＢＢ</v>
      </c>
      <c r="I9" s="12" t="s">
        <v>34</v>
      </c>
      <c r="J9" s="25">
        <v>1969</v>
      </c>
      <c r="K9" s="24">
        <f t="shared" si="1"/>
        <v>48</v>
      </c>
      <c r="L9" s="10" t="str">
        <f t="shared" si="4"/>
        <v>OK</v>
      </c>
      <c r="M9" s="8" t="s">
        <v>42</v>
      </c>
    </row>
    <row r="10" spans="1:13" ht="13.5">
      <c r="A10" s="1" t="s">
        <v>48</v>
      </c>
      <c r="B10" s="8" t="s">
        <v>49</v>
      </c>
      <c r="C10" s="8" t="s">
        <v>50</v>
      </c>
      <c r="D10" s="1" t="str">
        <f t="shared" si="2"/>
        <v>アビック</v>
      </c>
      <c r="F10" s="10" t="str">
        <f t="shared" si="5"/>
        <v>あ０６</v>
      </c>
      <c r="G10" s="1" t="str">
        <f t="shared" si="0"/>
        <v>谷崎真也</v>
      </c>
      <c r="H10" s="12" t="str">
        <f t="shared" si="3"/>
        <v>アビックＢＢ</v>
      </c>
      <c r="I10" s="12" t="s">
        <v>34</v>
      </c>
      <c r="J10" s="25">
        <v>1972</v>
      </c>
      <c r="K10" s="24">
        <f t="shared" si="1"/>
        <v>45</v>
      </c>
      <c r="L10" s="10" t="str">
        <f t="shared" si="4"/>
        <v>OK</v>
      </c>
      <c r="M10" s="8" t="s">
        <v>51</v>
      </c>
    </row>
    <row r="11" spans="1:13" ht="13.5">
      <c r="A11" s="1" t="s">
        <v>52</v>
      </c>
      <c r="B11" s="8" t="s">
        <v>53</v>
      </c>
      <c r="C11" s="8" t="s">
        <v>54</v>
      </c>
      <c r="D11" s="1" t="str">
        <f t="shared" si="2"/>
        <v>アビック</v>
      </c>
      <c r="F11" s="10" t="str">
        <f t="shared" si="5"/>
        <v>あ０７</v>
      </c>
      <c r="G11" s="1" t="str">
        <f t="shared" si="0"/>
        <v>齋田至</v>
      </c>
      <c r="H11" s="12" t="str">
        <f t="shared" si="3"/>
        <v>アビックＢＢ</v>
      </c>
      <c r="I11" s="12" t="s">
        <v>34</v>
      </c>
      <c r="J11" s="25">
        <v>1970</v>
      </c>
      <c r="K11" s="24">
        <f t="shared" si="1"/>
        <v>47</v>
      </c>
      <c r="L11" s="10" t="str">
        <f t="shared" si="4"/>
        <v>OK</v>
      </c>
      <c r="M11" s="8" t="s">
        <v>35</v>
      </c>
    </row>
    <row r="12" spans="1:13" ht="13.5">
      <c r="A12" s="1" t="s">
        <v>55</v>
      </c>
      <c r="B12" s="13" t="s">
        <v>53</v>
      </c>
      <c r="C12" s="13" t="s">
        <v>56</v>
      </c>
      <c r="D12" s="1" t="str">
        <f t="shared" si="2"/>
        <v>アビック</v>
      </c>
      <c r="F12" s="10" t="str">
        <f t="shared" si="5"/>
        <v>あ０８</v>
      </c>
      <c r="G12" s="1" t="str">
        <f t="shared" si="0"/>
        <v>齋田優子</v>
      </c>
      <c r="H12" s="12" t="str">
        <f t="shared" si="3"/>
        <v>アビックＢＢ</v>
      </c>
      <c r="I12" s="26" t="s">
        <v>57</v>
      </c>
      <c r="J12" s="25">
        <v>1970</v>
      </c>
      <c r="K12" s="24">
        <f t="shared" si="1"/>
        <v>47</v>
      </c>
      <c r="L12" s="10" t="str">
        <f t="shared" si="4"/>
        <v>OK</v>
      </c>
      <c r="M12" s="8" t="s">
        <v>35</v>
      </c>
    </row>
    <row r="13" spans="1:13" ht="13.5">
      <c r="A13" s="1" t="s">
        <v>58</v>
      </c>
      <c r="B13" s="8" t="s">
        <v>59</v>
      </c>
      <c r="C13" s="8" t="s">
        <v>1141</v>
      </c>
      <c r="D13" s="1" t="str">
        <f t="shared" si="2"/>
        <v>アビック</v>
      </c>
      <c r="F13" s="10" t="str">
        <f t="shared" si="5"/>
        <v>あ０９</v>
      </c>
      <c r="G13" s="1" t="str">
        <f t="shared" si="0"/>
        <v>平居 崇</v>
      </c>
      <c r="H13" s="12" t="str">
        <f t="shared" si="3"/>
        <v>アビックＢＢ</v>
      </c>
      <c r="I13" s="12" t="s">
        <v>34</v>
      </c>
      <c r="J13" s="25">
        <v>1972</v>
      </c>
      <c r="K13" s="24">
        <f t="shared" si="1"/>
        <v>45</v>
      </c>
      <c r="L13" s="10" t="str">
        <f t="shared" si="4"/>
        <v>OK</v>
      </c>
      <c r="M13" s="8" t="s">
        <v>60</v>
      </c>
    </row>
    <row r="14" spans="1:13" ht="13.5">
      <c r="A14" s="1" t="s">
        <v>61</v>
      </c>
      <c r="B14" s="8" t="s">
        <v>62</v>
      </c>
      <c r="C14" s="8" t="s">
        <v>1142</v>
      </c>
      <c r="D14" s="1" t="str">
        <f t="shared" si="2"/>
        <v>アビック</v>
      </c>
      <c r="F14" s="10" t="str">
        <f t="shared" si="5"/>
        <v>あ１０</v>
      </c>
      <c r="G14" s="1" t="str">
        <f t="shared" si="0"/>
        <v>土居 悟</v>
      </c>
      <c r="H14" s="12" t="str">
        <f t="shared" si="3"/>
        <v>アビックＢＢ</v>
      </c>
      <c r="I14" s="12" t="s">
        <v>34</v>
      </c>
      <c r="J14" s="25">
        <v>1969</v>
      </c>
      <c r="K14" s="24">
        <f t="shared" si="1"/>
        <v>48</v>
      </c>
      <c r="L14" s="10" t="str">
        <f t="shared" si="4"/>
        <v>OK</v>
      </c>
      <c r="M14" s="8" t="s">
        <v>63</v>
      </c>
    </row>
    <row r="15" spans="1:13" ht="13.5">
      <c r="A15" s="1" t="s">
        <v>23</v>
      </c>
      <c r="B15" s="8" t="s">
        <v>64</v>
      </c>
      <c r="C15" s="8" t="s">
        <v>65</v>
      </c>
      <c r="D15" s="1" t="str">
        <f t="shared" si="2"/>
        <v>アビック</v>
      </c>
      <c r="F15" s="10" t="str">
        <f t="shared" si="5"/>
        <v>あ１１</v>
      </c>
      <c r="G15" s="1" t="str">
        <f t="shared" si="0"/>
        <v>宮村ナオキ</v>
      </c>
      <c r="H15" s="12" t="str">
        <f t="shared" si="3"/>
        <v>アビックＢＢ</v>
      </c>
      <c r="I15" s="12" t="s">
        <v>34</v>
      </c>
      <c r="J15" s="25">
        <v>1996</v>
      </c>
      <c r="K15" s="24">
        <f t="shared" si="1"/>
        <v>21</v>
      </c>
      <c r="L15" s="10" t="str">
        <f t="shared" si="4"/>
        <v>OK</v>
      </c>
      <c r="M15" s="8" t="s">
        <v>35</v>
      </c>
    </row>
    <row r="16" spans="1:13" ht="13.5">
      <c r="A16" s="1" t="s">
        <v>66</v>
      </c>
      <c r="B16" s="13" t="s">
        <v>67</v>
      </c>
      <c r="C16" s="13" t="s">
        <v>68</v>
      </c>
      <c r="D16" s="1" t="str">
        <f t="shared" si="2"/>
        <v>アビック</v>
      </c>
      <c r="F16" s="10" t="str">
        <f t="shared" si="5"/>
        <v>あ１２</v>
      </c>
      <c r="G16" s="1" t="str">
        <f t="shared" si="0"/>
        <v>西山抄千代</v>
      </c>
      <c r="H16" s="12" t="str">
        <f t="shared" si="3"/>
        <v>アビックＢＢ</v>
      </c>
      <c r="I16" s="26" t="s">
        <v>57</v>
      </c>
      <c r="J16" s="25">
        <v>1972</v>
      </c>
      <c r="K16" s="24">
        <f t="shared" si="1"/>
        <v>45</v>
      </c>
      <c r="L16" s="10" t="str">
        <f t="shared" si="4"/>
        <v>OK</v>
      </c>
      <c r="M16" s="8" t="s">
        <v>69</v>
      </c>
    </row>
    <row r="17" spans="1:13" ht="13.5">
      <c r="A17" s="1" t="s">
        <v>70</v>
      </c>
      <c r="B17" s="13" t="s">
        <v>71</v>
      </c>
      <c r="C17" s="13" t="s">
        <v>72</v>
      </c>
      <c r="D17" s="1" t="str">
        <f t="shared" si="2"/>
        <v>アビック</v>
      </c>
      <c r="F17" s="10" t="str">
        <f t="shared" si="5"/>
        <v>あ１３</v>
      </c>
      <c r="G17" s="1" t="str">
        <f t="shared" si="0"/>
        <v>三原啓子</v>
      </c>
      <c r="H17" s="12" t="str">
        <f t="shared" si="3"/>
        <v>アビックＢＢ</v>
      </c>
      <c r="I17" s="26" t="s">
        <v>57</v>
      </c>
      <c r="J17" s="25">
        <v>1964</v>
      </c>
      <c r="K17" s="24">
        <f t="shared" si="1"/>
        <v>53</v>
      </c>
      <c r="L17" s="10" t="str">
        <f t="shared" si="4"/>
        <v>OK</v>
      </c>
      <c r="M17" s="8" t="s">
        <v>35</v>
      </c>
    </row>
    <row r="18" spans="1:13" ht="13.5">
      <c r="A18" s="1" t="s">
        <v>73</v>
      </c>
      <c r="B18" s="8" t="s">
        <v>74</v>
      </c>
      <c r="C18" s="8" t="s">
        <v>75</v>
      </c>
      <c r="D18" s="1" t="str">
        <f t="shared" si="2"/>
        <v>アビック</v>
      </c>
      <c r="F18" s="10" t="str">
        <f t="shared" si="5"/>
        <v>あ１４</v>
      </c>
      <c r="G18" s="1" t="str">
        <f t="shared" si="0"/>
        <v>落合良弘</v>
      </c>
      <c r="H18" s="12" t="str">
        <f t="shared" si="3"/>
        <v>アビックＢＢ</v>
      </c>
      <c r="I18" s="12" t="s">
        <v>34</v>
      </c>
      <c r="J18" s="25">
        <v>1968</v>
      </c>
      <c r="K18" s="24">
        <f t="shared" si="1"/>
        <v>49</v>
      </c>
      <c r="L18" s="10" t="str">
        <f t="shared" si="4"/>
        <v>OK</v>
      </c>
      <c r="M18" s="8" t="s">
        <v>76</v>
      </c>
    </row>
    <row r="19" spans="1:13" ht="13.5">
      <c r="A19" s="1" t="s">
        <v>1143</v>
      </c>
      <c r="B19" s="8" t="s">
        <v>77</v>
      </c>
      <c r="C19" s="8" t="s">
        <v>1144</v>
      </c>
      <c r="D19" s="1" t="str">
        <f t="shared" si="2"/>
        <v>アビック</v>
      </c>
      <c r="F19" s="10" t="str">
        <f t="shared" si="5"/>
        <v>あ１５</v>
      </c>
      <c r="G19" s="1" t="str">
        <f t="shared" si="0"/>
        <v>杉原 徹</v>
      </c>
      <c r="H19" s="12" t="str">
        <f t="shared" si="3"/>
        <v>アビックＢＢ</v>
      </c>
      <c r="I19" s="12" t="s">
        <v>34</v>
      </c>
      <c r="J19" s="25">
        <v>1990</v>
      </c>
      <c r="K19" s="24">
        <f t="shared" si="1"/>
        <v>27</v>
      </c>
      <c r="L19" s="10" t="str">
        <f t="shared" si="4"/>
        <v>OK</v>
      </c>
      <c r="M19" s="8" t="s">
        <v>42</v>
      </c>
    </row>
    <row r="20" spans="1:14" ht="13.5">
      <c r="A20" s="1" t="s">
        <v>1145</v>
      </c>
      <c r="B20" s="52" t="s">
        <v>1146</v>
      </c>
      <c r="C20" s="52" t="s">
        <v>555</v>
      </c>
      <c r="D20" s="1" t="s">
        <v>28</v>
      </c>
      <c r="E20" s="1"/>
      <c r="F20" s="154" t="s">
        <v>1145</v>
      </c>
      <c r="G20" s="10" t="s">
        <v>1147</v>
      </c>
      <c r="H20" s="1" t="s">
        <v>3</v>
      </c>
      <c r="I20" s="12" t="s">
        <v>57</v>
      </c>
      <c r="J20" s="12">
        <v>1967</v>
      </c>
      <c r="K20" s="24">
        <f t="shared" si="1"/>
        <v>50</v>
      </c>
      <c r="L20" s="10" t="str">
        <f t="shared" si="4"/>
        <v>OK</v>
      </c>
      <c r="M20" s="155" t="s">
        <v>162</v>
      </c>
      <c r="N20" s="8"/>
    </row>
    <row r="21" spans="1:14" ht="13.5">
      <c r="A21" s="1" t="s">
        <v>1148</v>
      </c>
      <c r="B21" s="52" t="s">
        <v>1149</v>
      </c>
      <c r="C21" s="52" t="s">
        <v>1150</v>
      </c>
      <c r="D21" s="1" t="s">
        <v>28</v>
      </c>
      <c r="E21" s="1"/>
      <c r="F21" s="154" t="s">
        <v>1148</v>
      </c>
      <c r="G21" s="10" t="s">
        <v>1151</v>
      </c>
      <c r="H21" s="1" t="s">
        <v>3</v>
      </c>
      <c r="I21" s="12" t="s">
        <v>57</v>
      </c>
      <c r="J21" s="12">
        <v>1956</v>
      </c>
      <c r="K21" s="24">
        <f t="shared" si="1"/>
        <v>61</v>
      </c>
      <c r="L21" s="10" t="str">
        <f t="shared" si="4"/>
        <v>OK</v>
      </c>
      <c r="M21" s="10" t="s">
        <v>69</v>
      </c>
      <c r="N21" s="8"/>
    </row>
    <row r="22" spans="1:14" ht="13.5">
      <c r="A22" s="1" t="s">
        <v>1152</v>
      </c>
      <c r="B22" s="52" t="s">
        <v>1153</v>
      </c>
      <c r="C22" s="52" t="s">
        <v>1154</v>
      </c>
      <c r="D22" s="1" t="s">
        <v>28</v>
      </c>
      <c r="E22" s="1"/>
      <c r="F22" s="154" t="s">
        <v>1152</v>
      </c>
      <c r="G22" s="10" t="s">
        <v>1155</v>
      </c>
      <c r="H22" s="1" t="s">
        <v>3</v>
      </c>
      <c r="I22" s="12" t="s">
        <v>57</v>
      </c>
      <c r="J22" s="12">
        <v>1983</v>
      </c>
      <c r="K22" s="24">
        <f t="shared" si="1"/>
        <v>34</v>
      </c>
      <c r="L22" s="10" t="str">
        <f t="shared" si="4"/>
        <v>OK</v>
      </c>
      <c r="M22" s="10" t="s">
        <v>139</v>
      </c>
      <c r="N22" s="8"/>
    </row>
    <row r="23" spans="2:13" ht="13.5">
      <c r="B23" s="8"/>
      <c r="C23" s="8"/>
      <c r="F23" s="10"/>
      <c r="H23" s="12"/>
      <c r="I23" s="12"/>
      <c r="J23" s="25"/>
      <c r="K23" s="24"/>
      <c r="L23" s="10">
        <f t="shared" si="4"/>
      </c>
      <c r="M23" s="8"/>
    </row>
    <row r="24" spans="2:13" ht="13.5">
      <c r="B24" s="8"/>
      <c r="C24" s="8"/>
      <c r="F24" s="10"/>
      <c r="H24" s="12"/>
      <c r="I24" s="12"/>
      <c r="J24" s="25"/>
      <c r="K24" s="24"/>
      <c r="L24" s="10">
        <f t="shared" si="4"/>
      </c>
      <c r="M24" s="8"/>
    </row>
    <row r="25" spans="2:13" ht="13.5">
      <c r="B25" s="8"/>
      <c r="C25" s="8"/>
      <c r="F25" s="10"/>
      <c r="H25" s="12"/>
      <c r="I25" s="12"/>
      <c r="J25" s="25"/>
      <c r="K25" s="24"/>
      <c r="L25" s="10">
        <f t="shared" si="4"/>
      </c>
      <c r="M25" s="8"/>
    </row>
    <row r="26" spans="2:13" ht="13.5">
      <c r="B26" s="8"/>
      <c r="C26" s="8"/>
      <c r="F26" s="10"/>
      <c r="H26" s="12"/>
      <c r="I26" s="12"/>
      <c r="J26" s="25"/>
      <c r="K26" s="24"/>
      <c r="L26" s="10">
        <f t="shared" si="4"/>
      </c>
      <c r="M26" s="8"/>
    </row>
    <row r="27" ht="13.5">
      <c r="L27" s="10">
        <f t="shared" si="4"/>
      </c>
    </row>
    <row r="28" ht="13.5">
      <c r="L28" s="10">
        <f t="shared" si="4"/>
      </c>
    </row>
    <row r="29" spans="2:12" s="2" customFormat="1" ht="13.5">
      <c r="B29" s="626" t="s">
        <v>79</v>
      </c>
      <c r="C29" s="626"/>
      <c r="D29" s="626" t="s">
        <v>80</v>
      </c>
      <c r="E29" s="626"/>
      <c r="F29" s="626"/>
      <c r="G29" s="626"/>
      <c r="H29" s="626"/>
      <c r="I29" s="14"/>
      <c r="J29" s="14"/>
      <c r="K29" s="14"/>
      <c r="L29" s="10">
        <f t="shared" si="4"/>
      </c>
    </row>
    <row r="30" spans="2:12" s="2" customFormat="1" ht="13.5">
      <c r="B30" s="626"/>
      <c r="C30" s="626"/>
      <c r="D30" s="626"/>
      <c r="E30" s="626"/>
      <c r="F30" s="626"/>
      <c r="G30" s="626"/>
      <c r="H30" s="626"/>
      <c r="I30" s="14"/>
      <c r="J30" s="14"/>
      <c r="K30" s="14"/>
      <c r="L30" s="10">
        <f t="shared" si="4"/>
      </c>
    </row>
    <row r="31" spans="2:12" s="2" customFormat="1" ht="13.5">
      <c r="B31" s="14"/>
      <c r="C31" s="14"/>
      <c r="D31" s="14"/>
      <c r="E31" s="14"/>
      <c r="F31" s="14"/>
      <c r="G31" s="15" t="s">
        <v>26</v>
      </c>
      <c r="H31" s="15" t="s">
        <v>27</v>
      </c>
      <c r="I31" s="15"/>
      <c r="J31" s="27"/>
      <c r="K31" s="14"/>
      <c r="L31" s="10"/>
    </row>
    <row r="32" spans="1:12" s="2" customFormat="1" ht="13.5">
      <c r="A32" s="16"/>
      <c r="B32" s="635"/>
      <c r="C32" s="635"/>
      <c r="D32" s="14"/>
      <c r="E32" s="14"/>
      <c r="F32" s="14"/>
      <c r="G32" s="17">
        <f>COUNTIF(M34:M59,"東近江市")</f>
        <v>0</v>
      </c>
      <c r="H32" s="18">
        <v>0</v>
      </c>
      <c r="I32" s="15"/>
      <c r="J32" s="27"/>
      <c r="K32" s="14"/>
      <c r="L32" s="10"/>
    </row>
    <row r="33" spans="1:12" s="2" customFormat="1" ht="13.5">
      <c r="A33" s="16"/>
      <c r="B33" s="16"/>
      <c r="C33" s="16"/>
      <c r="D33" s="14" t="s">
        <v>29</v>
      </c>
      <c r="E33" s="14"/>
      <c r="F33" s="14"/>
      <c r="G33" s="17"/>
      <c r="H33" s="18" t="s">
        <v>30</v>
      </c>
      <c r="I33" s="15"/>
      <c r="J33" s="27"/>
      <c r="K33" s="14"/>
      <c r="L33" s="10">
        <f t="shared" si="4"/>
      </c>
    </row>
    <row r="34" spans="1:13" s="3" customFormat="1" ht="13.5">
      <c r="A34" s="3" t="s">
        <v>81</v>
      </c>
      <c r="B34" s="19" t="s">
        <v>82</v>
      </c>
      <c r="C34" s="3" t="s">
        <v>83</v>
      </c>
      <c r="D34" s="3" t="s">
        <v>2</v>
      </c>
      <c r="F34" s="3" t="str">
        <f aca="true" t="shared" si="6" ref="F34:F60">A34</f>
        <v>ぼ０１</v>
      </c>
      <c r="G34" s="3" t="str">
        <f aca="true" t="shared" si="7" ref="G34:G60">B34&amp;C34</f>
        <v>池端誠治</v>
      </c>
      <c r="H34" s="3" t="s">
        <v>2</v>
      </c>
      <c r="I34" s="3" t="s">
        <v>34</v>
      </c>
      <c r="J34" s="3">
        <v>1972</v>
      </c>
      <c r="K34" s="28">
        <f>IF(J34="","",(2017-J34))</f>
        <v>45</v>
      </c>
      <c r="L34" s="10" t="str">
        <f t="shared" si="4"/>
        <v>OK</v>
      </c>
      <c r="M34" s="3" t="s">
        <v>35</v>
      </c>
    </row>
    <row r="35" spans="1:17" s="3" customFormat="1" ht="13.5">
      <c r="A35" s="3" t="s">
        <v>84</v>
      </c>
      <c r="B35" s="3" t="s">
        <v>85</v>
      </c>
      <c r="C35" s="3" t="s">
        <v>86</v>
      </c>
      <c r="D35" s="3" t="s">
        <v>2</v>
      </c>
      <c r="F35" s="3" t="str">
        <f t="shared" si="6"/>
        <v>ぼ０２</v>
      </c>
      <c r="G35" s="3" t="str">
        <f t="shared" si="7"/>
        <v>金谷太郎</v>
      </c>
      <c r="H35" s="3" t="s">
        <v>2</v>
      </c>
      <c r="I35" s="3" t="s">
        <v>34</v>
      </c>
      <c r="J35" s="3">
        <v>1976</v>
      </c>
      <c r="K35" s="28">
        <f aca="true" t="shared" si="8" ref="K35:K60">IF(J35="","",(2017-J35))</f>
        <v>41</v>
      </c>
      <c r="L35" s="10" t="str">
        <f t="shared" si="4"/>
        <v>OK</v>
      </c>
      <c r="M35" s="3" t="s">
        <v>35</v>
      </c>
      <c r="Q35" s="19"/>
    </row>
    <row r="36" spans="1:17" s="3" customFormat="1" ht="13.5">
      <c r="A36" s="3" t="s">
        <v>87</v>
      </c>
      <c r="B36" s="3" t="s">
        <v>88</v>
      </c>
      <c r="C36" s="3" t="s">
        <v>89</v>
      </c>
      <c r="D36" s="3" t="s">
        <v>2</v>
      </c>
      <c r="F36" s="3" t="str">
        <f t="shared" si="6"/>
        <v>ぼ０３</v>
      </c>
      <c r="G36" s="3" t="str">
        <f t="shared" si="7"/>
        <v>小林祐太</v>
      </c>
      <c r="H36" s="3" t="s">
        <v>2</v>
      </c>
      <c r="I36" s="3" t="s">
        <v>34</v>
      </c>
      <c r="J36" s="3">
        <v>1985</v>
      </c>
      <c r="K36" s="28">
        <f t="shared" si="8"/>
        <v>32</v>
      </c>
      <c r="L36" s="10" t="str">
        <f t="shared" si="4"/>
        <v>OK</v>
      </c>
      <c r="M36" s="3" t="s">
        <v>35</v>
      </c>
      <c r="Q36" s="19"/>
    </row>
    <row r="37" spans="1:17" s="3" customFormat="1" ht="13.5">
      <c r="A37" s="3" t="s">
        <v>90</v>
      </c>
      <c r="B37" s="3" t="s">
        <v>91</v>
      </c>
      <c r="C37" s="3" t="s">
        <v>1156</v>
      </c>
      <c r="D37" s="3" t="s">
        <v>2</v>
      </c>
      <c r="F37" s="3" t="str">
        <f t="shared" si="6"/>
        <v>ぼ０４</v>
      </c>
      <c r="G37" s="3" t="str">
        <f t="shared" si="7"/>
        <v>佐野 望</v>
      </c>
      <c r="H37" s="3" t="s">
        <v>2</v>
      </c>
      <c r="I37" s="3" t="s">
        <v>34</v>
      </c>
      <c r="J37" s="3">
        <v>1982</v>
      </c>
      <c r="K37" s="28">
        <f t="shared" si="8"/>
        <v>35</v>
      </c>
      <c r="L37" s="10" t="str">
        <f t="shared" si="4"/>
        <v>OK</v>
      </c>
      <c r="M37" s="3" t="s">
        <v>35</v>
      </c>
      <c r="Q37" s="19"/>
    </row>
    <row r="38" spans="1:17" s="3" customFormat="1" ht="13.5">
      <c r="A38" s="3" t="s">
        <v>92</v>
      </c>
      <c r="B38" s="3" t="s">
        <v>93</v>
      </c>
      <c r="C38" s="3" t="s">
        <v>94</v>
      </c>
      <c r="D38" s="3" t="s">
        <v>2</v>
      </c>
      <c r="F38" s="3" t="str">
        <f t="shared" si="6"/>
        <v>ぼ０５</v>
      </c>
      <c r="G38" s="3" t="str">
        <f t="shared" si="7"/>
        <v>谷口友宏</v>
      </c>
      <c r="H38" s="3" t="s">
        <v>2</v>
      </c>
      <c r="I38" s="3" t="s">
        <v>34</v>
      </c>
      <c r="J38" s="3">
        <v>1980</v>
      </c>
      <c r="K38" s="28">
        <f t="shared" si="8"/>
        <v>37</v>
      </c>
      <c r="L38" s="10" t="str">
        <f t="shared" si="4"/>
        <v>OK</v>
      </c>
      <c r="M38" s="3" t="s">
        <v>35</v>
      </c>
      <c r="Q38" s="19"/>
    </row>
    <row r="39" spans="1:13" s="3" customFormat="1" ht="13.5">
      <c r="A39" s="3" t="s">
        <v>95</v>
      </c>
      <c r="B39" s="3" t="s">
        <v>96</v>
      </c>
      <c r="C39" s="3" t="s">
        <v>97</v>
      </c>
      <c r="D39" s="3" t="s">
        <v>2</v>
      </c>
      <c r="F39" s="3" t="str">
        <f t="shared" si="6"/>
        <v>ぼ０６</v>
      </c>
      <c r="G39" s="3" t="str">
        <f t="shared" si="7"/>
        <v>土田哲也</v>
      </c>
      <c r="H39" s="3" t="s">
        <v>2</v>
      </c>
      <c r="I39" s="3" t="s">
        <v>34</v>
      </c>
      <c r="J39" s="3">
        <v>1990</v>
      </c>
      <c r="K39" s="28">
        <f t="shared" si="8"/>
        <v>27</v>
      </c>
      <c r="L39" s="10" t="str">
        <f t="shared" si="4"/>
        <v>OK</v>
      </c>
      <c r="M39" s="3" t="s">
        <v>76</v>
      </c>
    </row>
    <row r="40" spans="1:13" s="3" customFormat="1" ht="13.5">
      <c r="A40" s="3" t="s">
        <v>98</v>
      </c>
      <c r="B40" s="20" t="s">
        <v>99</v>
      </c>
      <c r="C40" s="20" t="s">
        <v>100</v>
      </c>
      <c r="D40" s="3" t="s">
        <v>2</v>
      </c>
      <c r="F40" s="3" t="str">
        <f t="shared" si="6"/>
        <v>ぼ０７</v>
      </c>
      <c r="G40" s="3" t="str">
        <f t="shared" si="7"/>
        <v>堤内昭仁</v>
      </c>
      <c r="H40" s="3" t="s">
        <v>2</v>
      </c>
      <c r="I40" s="3" t="s">
        <v>34</v>
      </c>
      <c r="J40" s="3">
        <v>1977</v>
      </c>
      <c r="K40" s="28">
        <f t="shared" si="8"/>
        <v>40</v>
      </c>
      <c r="L40" s="10" t="str">
        <f t="shared" si="4"/>
        <v>OK</v>
      </c>
      <c r="M40" s="3" t="s">
        <v>35</v>
      </c>
    </row>
    <row r="41" spans="1:13" s="3" customFormat="1" ht="13.5">
      <c r="A41" s="3" t="s">
        <v>101</v>
      </c>
      <c r="B41" s="3" t="s">
        <v>102</v>
      </c>
      <c r="C41" s="3" t="s">
        <v>103</v>
      </c>
      <c r="D41" s="3" t="s">
        <v>2</v>
      </c>
      <c r="F41" s="3" t="str">
        <f t="shared" si="6"/>
        <v>ぼ０８</v>
      </c>
      <c r="G41" s="3" t="str">
        <f t="shared" si="7"/>
        <v>成宮康弘</v>
      </c>
      <c r="H41" s="3" t="s">
        <v>2</v>
      </c>
      <c r="I41" s="3" t="s">
        <v>34</v>
      </c>
      <c r="J41" s="3">
        <v>1970</v>
      </c>
      <c r="K41" s="28">
        <f t="shared" si="8"/>
        <v>47</v>
      </c>
      <c r="L41" s="10" t="str">
        <f t="shared" si="4"/>
        <v>OK</v>
      </c>
      <c r="M41" s="3" t="s">
        <v>35</v>
      </c>
    </row>
    <row r="42" spans="1:13" s="3" customFormat="1" ht="13.5">
      <c r="A42" s="3" t="s">
        <v>104</v>
      </c>
      <c r="B42" s="3" t="s">
        <v>105</v>
      </c>
      <c r="C42" s="3" t="s">
        <v>106</v>
      </c>
      <c r="D42" s="3" t="s">
        <v>2</v>
      </c>
      <c r="F42" s="3" t="str">
        <f t="shared" si="6"/>
        <v>ぼ０９</v>
      </c>
      <c r="G42" s="3" t="str">
        <f t="shared" si="7"/>
        <v>西川昌一</v>
      </c>
      <c r="H42" s="3" t="s">
        <v>2</v>
      </c>
      <c r="I42" s="3" t="s">
        <v>34</v>
      </c>
      <c r="J42" s="3">
        <v>1970</v>
      </c>
      <c r="K42" s="28">
        <f t="shared" si="8"/>
        <v>47</v>
      </c>
      <c r="L42" s="10" t="str">
        <f t="shared" si="4"/>
        <v>OK</v>
      </c>
      <c r="M42" s="3" t="s">
        <v>69</v>
      </c>
    </row>
    <row r="43" spans="1:13" s="3" customFormat="1" ht="13.5">
      <c r="A43" s="3" t="s">
        <v>107</v>
      </c>
      <c r="B43" s="3" t="s">
        <v>108</v>
      </c>
      <c r="C43" s="3" t="s">
        <v>109</v>
      </c>
      <c r="D43" s="3" t="s">
        <v>2</v>
      </c>
      <c r="F43" s="3" t="str">
        <f t="shared" si="6"/>
        <v>ぼ１０</v>
      </c>
      <c r="G43" s="3" t="str">
        <f t="shared" si="7"/>
        <v>古市卓志</v>
      </c>
      <c r="H43" s="3" t="s">
        <v>2</v>
      </c>
      <c r="I43" s="3" t="s">
        <v>34</v>
      </c>
      <c r="J43" s="3">
        <v>1974</v>
      </c>
      <c r="K43" s="28">
        <f t="shared" si="8"/>
        <v>43</v>
      </c>
      <c r="L43" s="10" t="str">
        <f t="shared" si="4"/>
        <v>OK</v>
      </c>
      <c r="M43" s="3" t="s">
        <v>35</v>
      </c>
    </row>
    <row r="44" spans="1:13" s="3" customFormat="1" ht="13.5">
      <c r="A44" s="3" t="s">
        <v>110</v>
      </c>
      <c r="B44" s="3" t="s">
        <v>111</v>
      </c>
      <c r="C44" s="3" t="s">
        <v>112</v>
      </c>
      <c r="D44" s="3" t="s">
        <v>2</v>
      </c>
      <c r="F44" s="3" t="str">
        <f t="shared" si="6"/>
        <v>ぼ１１</v>
      </c>
      <c r="G44" s="3" t="str">
        <f t="shared" si="7"/>
        <v>松井寛司</v>
      </c>
      <c r="H44" s="3" t="s">
        <v>2</v>
      </c>
      <c r="I44" s="3" t="s">
        <v>34</v>
      </c>
      <c r="J44" s="3">
        <v>1980</v>
      </c>
      <c r="K44" s="28">
        <f t="shared" si="8"/>
        <v>37</v>
      </c>
      <c r="L44" s="10" t="str">
        <f t="shared" si="4"/>
        <v>OK</v>
      </c>
      <c r="M44" s="3" t="s">
        <v>76</v>
      </c>
    </row>
    <row r="45" spans="1:13" s="3" customFormat="1" ht="13.5">
      <c r="A45" s="3" t="s">
        <v>113</v>
      </c>
      <c r="B45" s="3" t="s">
        <v>114</v>
      </c>
      <c r="C45" s="3" t="s">
        <v>115</v>
      </c>
      <c r="D45" s="3" t="s">
        <v>2</v>
      </c>
      <c r="F45" s="3" t="str">
        <f t="shared" si="6"/>
        <v>ぼ１２</v>
      </c>
      <c r="G45" s="3" t="str">
        <f t="shared" si="7"/>
        <v>村上知孝</v>
      </c>
      <c r="H45" s="3" t="s">
        <v>2</v>
      </c>
      <c r="I45" s="3" t="s">
        <v>34</v>
      </c>
      <c r="J45" s="3">
        <v>1980</v>
      </c>
      <c r="K45" s="28">
        <f t="shared" si="8"/>
        <v>37</v>
      </c>
      <c r="L45" s="10" t="str">
        <f t="shared" si="4"/>
        <v>OK</v>
      </c>
      <c r="M45" s="3" t="s">
        <v>63</v>
      </c>
    </row>
    <row r="46" spans="1:17" s="3" customFormat="1" ht="13.5">
      <c r="A46" s="3" t="s">
        <v>116</v>
      </c>
      <c r="B46" s="3" t="s">
        <v>117</v>
      </c>
      <c r="C46" s="3" t="s">
        <v>118</v>
      </c>
      <c r="D46" s="3" t="s">
        <v>2</v>
      </c>
      <c r="F46" s="3" t="str">
        <f t="shared" si="6"/>
        <v>ぼ１３</v>
      </c>
      <c r="G46" s="3" t="str">
        <f t="shared" si="7"/>
        <v>八木篤司</v>
      </c>
      <c r="H46" s="3" t="s">
        <v>2</v>
      </c>
      <c r="I46" s="3" t="s">
        <v>34</v>
      </c>
      <c r="J46" s="3">
        <v>1973</v>
      </c>
      <c r="K46" s="28">
        <f t="shared" si="8"/>
        <v>44</v>
      </c>
      <c r="L46" s="10" t="str">
        <f t="shared" si="4"/>
        <v>OK</v>
      </c>
      <c r="M46" s="3" t="s">
        <v>35</v>
      </c>
      <c r="Q46" s="19"/>
    </row>
    <row r="47" spans="1:17" s="3" customFormat="1" ht="13.5">
      <c r="A47" s="3" t="s">
        <v>119</v>
      </c>
      <c r="B47" s="3" t="s">
        <v>120</v>
      </c>
      <c r="C47" s="3" t="s">
        <v>121</v>
      </c>
      <c r="D47" s="3" t="s">
        <v>2</v>
      </c>
      <c r="F47" s="3" t="str">
        <f t="shared" si="6"/>
        <v>ぼ１４</v>
      </c>
      <c r="G47" s="3" t="str">
        <f t="shared" si="7"/>
        <v>山崎正雄</v>
      </c>
      <c r="H47" s="3" t="s">
        <v>2</v>
      </c>
      <c r="I47" s="3" t="s">
        <v>34</v>
      </c>
      <c r="J47" s="3">
        <v>1982</v>
      </c>
      <c r="K47" s="28">
        <f t="shared" si="8"/>
        <v>35</v>
      </c>
      <c r="L47" s="10" t="str">
        <f t="shared" si="4"/>
        <v>OK</v>
      </c>
      <c r="M47" s="3" t="s">
        <v>76</v>
      </c>
      <c r="Q47" s="19"/>
    </row>
    <row r="48" spans="1:17" s="3" customFormat="1" ht="13.5">
      <c r="A48" s="3" t="s">
        <v>122</v>
      </c>
      <c r="B48" s="21" t="s">
        <v>123</v>
      </c>
      <c r="C48" s="21" t="s">
        <v>124</v>
      </c>
      <c r="D48" s="3" t="s">
        <v>2</v>
      </c>
      <c r="F48" s="3" t="str">
        <f t="shared" si="6"/>
        <v>ぼ１５</v>
      </c>
      <c r="G48" s="3" t="str">
        <f t="shared" si="7"/>
        <v>伊吹邦子</v>
      </c>
      <c r="H48" s="3" t="s">
        <v>2</v>
      </c>
      <c r="I48" s="21" t="s">
        <v>57</v>
      </c>
      <c r="J48" s="3">
        <v>1969</v>
      </c>
      <c r="K48" s="28">
        <f t="shared" si="8"/>
        <v>48</v>
      </c>
      <c r="L48" s="10" t="str">
        <f t="shared" si="4"/>
        <v>OK</v>
      </c>
      <c r="M48" s="3" t="s">
        <v>35</v>
      </c>
      <c r="Q48" s="19"/>
    </row>
    <row r="49" spans="1:17" s="3" customFormat="1" ht="13.5">
      <c r="A49" s="3" t="s">
        <v>125</v>
      </c>
      <c r="B49" s="21" t="s">
        <v>126</v>
      </c>
      <c r="C49" s="21" t="s">
        <v>127</v>
      </c>
      <c r="D49" s="3" t="s">
        <v>2</v>
      </c>
      <c r="F49" s="3" t="str">
        <f t="shared" si="6"/>
        <v>ぼ１６</v>
      </c>
      <c r="G49" s="3" t="str">
        <f t="shared" si="7"/>
        <v>木村美香</v>
      </c>
      <c r="H49" s="3" t="s">
        <v>2</v>
      </c>
      <c r="I49" s="21" t="s">
        <v>57</v>
      </c>
      <c r="J49" s="3">
        <v>1962</v>
      </c>
      <c r="K49" s="28">
        <f t="shared" si="8"/>
        <v>55</v>
      </c>
      <c r="L49" s="10" t="str">
        <f t="shared" si="4"/>
        <v>OK</v>
      </c>
      <c r="M49" s="3" t="s">
        <v>69</v>
      </c>
      <c r="Q49" s="19"/>
    </row>
    <row r="50" spans="1:17" s="3" customFormat="1" ht="13.5">
      <c r="A50" s="3" t="s">
        <v>128</v>
      </c>
      <c r="B50" s="21" t="s">
        <v>129</v>
      </c>
      <c r="C50" s="21" t="s">
        <v>130</v>
      </c>
      <c r="D50" s="3" t="s">
        <v>2</v>
      </c>
      <c r="F50" s="3" t="str">
        <f t="shared" si="6"/>
        <v>ぼ１７</v>
      </c>
      <c r="G50" s="3" t="str">
        <f t="shared" si="7"/>
        <v>近藤直美</v>
      </c>
      <c r="H50" s="3" t="s">
        <v>2</v>
      </c>
      <c r="I50" s="21" t="s">
        <v>57</v>
      </c>
      <c r="J50" s="3">
        <v>1963</v>
      </c>
      <c r="K50" s="28">
        <f t="shared" si="8"/>
        <v>54</v>
      </c>
      <c r="L50" s="10" t="str">
        <f t="shared" si="4"/>
        <v>OK</v>
      </c>
      <c r="M50" s="3" t="s">
        <v>35</v>
      </c>
      <c r="Q50" s="19"/>
    </row>
    <row r="51" spans="1:17" s="3" customFormat="1" ht="13.5">
      <c r="A51" s="3" t="s">
        <v>131</v>
      </c>
      <c r="B51" s="21" t="s">
        <v>132</v>
      </c>
      <c r="C51" s="21" t="s">
        <v>133</v>
      </c>
      <c r="D51" s="3" t="s">
        <v>2</v>
      </c>
      <c r="F51" s="3" t="str">
        <f t="shared" si="6"/>
        <v>ぼ１８</v>
      </c>
      <c r="G51" s="3" t="str">
        <f t="shared" si="7"/>
        <v>佐竹昌子</v>
      </c>
      <c r="H51" s="3" t="s">
        <v>2</v>
      </c>
      <c r="I51" s="21" t="s">
        <v>57</v>
      </c>
      <c r="J51" s="3">
        <v>1958</v>
      </c>
      <c r="K51" s="28">
        <f t="shared" si="8"/>
        <v>59</v>
      </c>
      <c r="L51" s="10" t="str">
        <f t="shared" si="4"/>
        <v>OK</v>
      </c>
      <c r="M51" s="3" t="s">
        <v>35</v>
      </c>
      <c r="Q51" s="19"/>
    </row>
    <row r="52" spans="1:17" s="3" customFormat="1" ht="13.5">
      <c r="A52" s="3" t="s">
        <v>134</v>
      </c>
      <c r="B52" s="21" t="s">
        <v>135</v>
      </c>
      <c r="C52" s="21" t="s">
        <v>136</v>
      </c>
      <c r="D52" s="3" t="s">
        <v>2</v>
      </c>
      <c r="F52" s="3" t="str">
        <f t="shared" si="6"/>
        <v>ぼ１９</v>
      </c>
      <c r="G52" s="3" t="str">
        <f t="shared" si="7"/>
        <v>筒井珠世</v>
      </c>
      <c r="H52" s="3" t="s">
        <v>2</v>
      </c>
      <c r="I52" s="21" t="s">
        <v>57</v>
      </c>
      <c r="J52" s="3">
        <v>1967</v>
      </c>
      <c r="K52" s="28">
        <f t="shared" si="8"/>
        <v>50</v>
      </c>
      <c r="L52" s="10" t="str">
        <f t="shared" si="4"/>
        <v>OK</v>
      </c>
      <c r="M52" s="3" t="s">
        <v>35</v>
      </c>
      <c r="Q52" s="19"/>
    </row>
    <row r="53" spans="1:17" s="3" customFormat="1" ht="13.5">
      <c r="A53" s="3" t="s">
        <v>137</v>
      </c>
      <c r="B53" s="21" t="s">
        <v>47</v>
      </c>
      <c r="C53" s="21" t="s">
        <v>138</v>
      </c>
      <c r="D53" s="3" t="s">
        <v>2</v>
      </c>
      <c r="F53" s="3" t="str">
        <f t="shared" si="6"/>
        <v>ぼ２０</v>
      </c>
      <c r="G53" s="3" t="str">
        <f t="shared" si="7"/>
        <v>中村千春</v>
      </c>
      <c r="H53" s="3" t="s">
        <v>2</v>
      </c>
      <c r="I53" s="21" t="s">
        <v>57</v>
      </c>
      <c r="J53" s="3">
        <v>1961</v>
      </c>
      <c r="K53" s="28">
        <f t="shared" si="8"/>
        <v>56</v>
      </c>
      <c r="L53" s="10" t="str">
        <f t="shared" si="4"/>
        <v>OK</v>
      </c>
      <c r="M53" s="3" t="s">
        <v>139</v>
      </c>
      <c r="Q53" s="19"/>
    </row>
    <row r="54" spans="1:17" s="3" customFormat="1" ht="13.5">
      <c r="A54" s="3" t="s">
        <v>140</v>
      </c>
      <c r="B54" s="21" t="s">
        <v>102</v>
      </c>
      <c r="C54" s="21" t="s">
        <v>141</v>
      </c>
      <c r="D54" s="3" t="s">
        <v>2</v>
      </c>
      <c r="F54" s="3" t="str">
        <f t="shared" si="6"/>
        <v>ぼ２１</v>
      </c>
      <c r="G54" s="3" t="str">
        <f t="shared" si="7"/>
        <v>成宮まき</v>
      </c>
      <c r="H54" s="3" t="s">
        <v>2</v>
      </c>
      <c r="I54" s="21" t="s">
        <v>57</v>
      </c>
      <c r="J54" s="3">
        <v>1970</v>
      </c>
      <c r="K54" s="28">
        <f t="shared" si="8"/>
        <v>47</v>
      </c>
      <c r="L54" s="10" t="str">
        <f t="shared" si="4"/>
        <v>OK</v>
      </c>
      <c r="M54" s="3" t="s">
        <v>35</v>
      </c>
      <c r="Q54" s="19"/>
    </row>
    <row r="55" spans="1:17" s="3" customFormat="1" ht="13.5">
      <c r="A55" s="3" t="s">
        <v>142</v>
      </c>
      <c r="B55" s="21" t="s">
        <v>143</v>
      </c>
      <c r="C55" s="21" t="s">
        <v>144</v>
      </c>
      <c r="D55" s="3" t="s">
        <v>2</v>
      </c>
      <c r="F55" s="3" t="str">
        <f t="shared" si="6"/>
        <v>ぼ２２</v>
      </c>
      <c r="G55" s="3" t="str">
        <f t="shared" si="7"/>
        <v>橋本真理</v>
      </c>
      <c r="H55" s="3" t="s">
        <v>2</v>
      </c>
      <c r="I55" s="21" t="s">
        <v>57</v>
      </c>
      <c r="J55" s="3">
        <v>1977</v>
      </c>
      <c r="K55" s="28">
        <f t="shared" si="8"/>
        <v>40</v>
      </c>
      <c r="L55" s="10" t="str">
        <f t="shared" si="4"/>
        <v>OK</v>
      </c>
      <c r="M55" s="3" t="s">
        <v>76</v>
      </c>
      <c r="Q55" s="19"/>
    </row>
    <row r="56" spans="1:17" s="3" customFormat="1" ht="13.5">
      <c r="A56" s="3" t="s">
        <v>145</v>
      </c>
      <c r="B56" s="21" t="s">
        <v>146</v>
      </c>
      <c r="C56" s="21" t="s">
        <v>147</v>
      </c>
      <c r="D56" s="3" t="s">
        <v>2</v>
      </c>
      <c r="F56" s="3" t="str">
        <f t="shared" si="6"/>
        <v>ぼ２３</v>
      </c>
      <c r="G56" s="3" t="str">
        <f t="shared" si="7"/>
        <v>藤田博美</v>
      </c>
      <c r="H56" s="3" t="s">
        <v>2</v>
      </c>
      <c r="I56" s="21" t="s">
        <v>57</v>
      </c>
      <c r="J56" s="3">
        <v>1970</v>
      </c>
      <c r="K56" s="28">
        <f t="shared" si="8"/>
        <v>47</v>
      </c>
      <c r="L56" s="10" t="str">
        <f t="shared" si="4"/>
        <v>OK</v>
      </c>
      <c r="M56" s="3" t="s">
        <v>35</v>
      </c>
      <c r="Q56" s="19"/>
    </row>
    <row r="57" spans="1:17" s="3" customFormat="1" ht="13.5">
      <c r="A57" s="3" t="s">
        <v>148</v>
      </c>
      <c r="B57" s="21" t="s">
        <v>149</v>
      </c>
      <c r="C57" s="21" t="s">
        <v>150</v>
      </c>
      <c r="D57" s="3" t="s">
        <v>2</v>
      </c>
      <c r="F57" s="3" t="str">
        <f t="shared" si="6"/>
        <v>ぼ２４</v>
      </c>
      <c r="G57" s="3" t="str">
        <f t="shared" si="7"/>
        <v>藤原泰子</v>
      </c>
      <c r="H57" s="3" t="s">
        <v>2</v>
      </c>
      <c r="I57" s="21" t="s">
        <v>57</v>
      </c>
      <c r="J57" s="3">
        <v>1965</v>
      </c>
      <c r="K57" s="28">
        <f t="shared" si="8"/>
        <v>52</v>
      </c>
      <c r="L57" s="10" t="str">
        <f t="shared" si="4"/>
        <v>OK</v>
      </c>
      <c r="M57" s="3" t="s">
        <v>139</v>
      </c>
      <c r="Q57" s="29"/>
    </row>
    <row r="58" spans="1:17" s="3" customFormat="1" ht="13.5">
      <c r="A58" s="3" t="s">
        <v>151</v>
      </c>
      <c r="B58" s="21" t="s">
        <v>1157</v>
      </c>
      <c r="C58" s="21" t="s">
        <v>153</v>
      </c>
      <c r="D58" s="3" t="s">
        <v>2</v>
      </c>
      <c r="F58" s="3" t="str">
        <f t="shared" si="6"/>
        <v>ぼ２５</v>
      </c>
      <c r="G58" s="3" t="str">
        <f t="shared" si="7"/>
        <v>森 薫吏</v>
      </c>
      <c r="H58" s="3" t="s">
        <v>2</v>
      </c>
      <c r="I58" s="21" t="s">
        <v>57</v>
      </c>
      <c r="J58" s="3">
        <v>1964</v>
      </c>
      <c r="K58" s="28">
        <f t="shared" si="8"/>
        <v>53</v>
      </c>
      <c r="L58" s="10" t="str">
        <f t="shared" si="4"/>
        <v>OK</v>
      </c>
      <c r="M58" s="3" t="s">
        <v>69</v>
      </c>
      <c r="Q58" s="29"/>
    </row>
    <row r="59" spans="1:17" s="3" customFormat="1" ht="13.5">
      <c r="A59" s="3" t="s">
        <v>154</v>
      </c>
      <c r="B59" s="21" t="s">
        <v>155</v>
      </c>
      <c r="C59" s="21" t="s">
        <v>156</v>
      </c>
      <c r="D59" s="3" t="s">
        <v>2</v>
      </c>
      <c r="F59" s="3" t="str">
        <f t="shared" si="6"/>
        <v>ぼ２６</v>
      </c>
      <c r="G59" s="3" t="str">
        <f t="shared" si="7"/>
        <v>日髙眞規子</v>
      </c>
      <c r="H59" s="3" t="s">
        <v>2</v>
      </c>
      <c r="I59" s="21" t="s">
        <v>57</v>
      </c>
      <c r="J59" s="3">
        <v>1963</v>
      </c>
      <c r="K59" s="28">
        <f t="shared" si="8"/>
        <v>54</v>
      </c>
      <c r="L59" s="10" t="str">
        <f t="shared" si="4"/>
        <v>OK</v>
      </c>
      <c r="M59" s="3" t="s">
        <v>76</v>
      </c>
      <c r="Q59" s="29"/>
    </row>
    <row r="60" spans="1:17" s="3" customFormat="1" ht="13.5">
      <c r="A60" s="3" t="s">
        <v>1158</v>
      </c>
      <c r="B60" s="156" t="s">
        <v>1159</v>
      </c>
      <c r="C60" s="156" t="s">
        <v>1160</v>
      </c>
      <c r="D60" s="3" t="s">
        <v>2</v>
      </c>
      <c r="E60"/>
      <c r="F60" s="3" t="str">
        <f t="shared" si="6"/>
        <v>ぼ２７</v>
      </c>
      <c r="G60" s="3" t="str">
        <f t="shared" si="7"/>
        <v>東　正隆</v>
      </c>
      <c r="H60" s="3" t="s">
        <v>2</v>
      </c>
      <c r="I60" s="3" t="s">
        <v>34</v>
      </c>
      <c r="J60" s="157">
        <v>1965</v>
      </c>
      <c r="K60" s="28">
        <f t="shared" si="8"/>
        <v>52</v>
      </c>
      <c r="L60" s="10" t="str">
        <f t="shared" si="4"/>
        <v>OK</v>
      </c>
      <c r="M60" s="157" t="s">
        <v>1161</v>
      </c>
      <c r="Q60" s="29"/>
    </row>
    <row r="61" spans="1:17" s="154" customFormat="1" ht="13.5">
      <c r="A61" s="153"/>
      <c r="B61" s="21"/>
      <c r="C61" s="21"/>
      <c r="D61" s="3"/>
      <c r="E61" s="3"/>
      <c r="F61" s="3"/>
      <c r="G61" s="3"/>
      <c r="H61" s="3"/>
      <c r="I61" s="21"/>
      <c r="J61" s="3"/>
      <c r="K61" s="28"/>
      <c r="L61" s="10">
        <f t="shared" si="4"/>
      </c>
      <c r="M61" s="3"/>
      <c r="Q61" s="158"/>
    </row>
    <row r="62" spans="9:17" s="154" customFormat="1" ht="13.5">
      <c r="I62" s="159"/>
      <c r="L62" s="10"/>
      <c r="Q62" s="158"/>
    </row>
    <row r="63" spans="12:17" ht="13.5">
      <c r="L63" s="10"/>
      <c r="Q63" s="158"/>
    </row>
    <row r="64" spans="2:17" s="154" customFormat="1" ht="13.5">
      <c r="B64" s="159"/>
      <c r="C64" s="159"/>
      <c r="K64" s="24"/>
      <c r="L64" s="10"/>
      <c r="Q64" s="158"/>
    </row>
    <row r="65" spans="2:17" s="154" customFormat="1" ht="13.5">
      <c r="B65" s="159"/>
      <c r="C65" s="159"/>
      <c r="K65" s="24"/>
      <c r="L65" s="10">
        <f aca="true" t="shared" si="9" ref="L65:L74">IF(G65="","",IF(COUNTIF($G$31:$G$583,G65)&gt;1,"2重登録","OK"))</f>
      </c>
      <c r="Q65" s="158"/>
    </row>
    <row r="66" spans="2:17" s="154" customFormat="1" ht="13.5">
      <c r="B66" s="159"/>
      <c r="C66" s="159"/>
      <c r="K66" s="24"/>
      <c r="L66" s="10">
        <f t="shared" si="9"/>
      </c>
      <c r="Q66" s="158"/>
    </row>
    <row r="67" spans="2:17" s="154" customFormat="1" ht="13.5">
      <c r="B67" s="159"/>
      <c r="C67" s="159"/>
      <c r="K67" s="24"/>
      <c r="L67" s="10">
        <f t="shared" si="9"/>
      </c>
      <c r="Q67" s="158"/>
    </row>
    <row r="68" spans="2:17" s="154" customFormat="1" ht="13.5">
      <c r="B68" s="159"/>
      <c r="C68" s="159"/>
      <c r="K68" s="24"/>
      <c r="L68" s="10">
        <f t="shared" si="9"/>
      </c>
      <c r="Q68" s="158"/>
    </row>
    <row r="69" spans="2:17" s="154" customFormat="1" ht="13.5">
      <c r="B69" s="159"/>
      <c r="C69" s="159"/>
      <c r="K69" s="24"/>
      <c r="L69" s="10">
        <f t="shared" si="9"/>
      </c>
      <c r="Q69" s="158"/>
    </row>
    <row r="70" spans="2:17" s="154" customFormat="1" ht="13.5">
      <c r="B70" s="159"/>
      <c r="C70" s="159"/>
      <c r="K70" s="24"/>
      <c r="L70" s="10">
        <f t="shared" si="9"/>
      </c>
      <c r="Q70" s="158"/>
    </row>
    <row r="71" spans="2:17" s="154" customFormat="1" ht="13.5">
      <c r="B71" s="159"/>
      <c r="C71" s="159"/>
      <c r="K71" s="24"/>
      <c r="L71" s="10">
        <f t="shared" si="9"/>
      </c>
      <c r="Q71" s="158"/>
    </row>
    <row r="72" spans="1:15" s="163" customFormat="1" ht="13.5">
      <c r="A72" s="160"/>
      <c r="B72" s="161"/>
      <c r="C72" s="161"/>
      <c r="D72" s="160"/>
      <c r="E72" s="162"/>
      <c r="F72" s="10"/>
      <c r="G72" s="13"/>
      <c r="H72" s="160"/>
      <c r="I72" s="10"/>
      <c r="J72" s="162"/>
      <c r="K72" s="24"/>
      <c r="L72" s="10">
        <f t="shared" si="9"/>
      </c>
      <c r="N72" s="1"/>
      <c r="O72" s="1"/>
    </row>
    <row r="73" spans="1:15" s="163" customFormat="1" ht="13.5">
      <c r="A73" s="160"/>
      <c r="B73" s="161"/>
      <c r="C73" s="161"/>
      <c r="D73" s="160"/>
      <c r="E73" s="162"/>
      <c r="F73" s="10"/>
      <c r="G73" s="13"/>
      <c r="H73" s="160"/>
      <c r="I73" s="10"/>
      <c r="J73" s="162"/>
      <c r="K73" s="24"/>
      <c r="L73" s="10">
        <f t="shared" si="9"/>
      </c>
      <c r="N73" s="1"/>
      <c r="O73" s="1"/>
    </row>
    <row r="74" spans="1:15" s="163" customFormat="1" ht="13.5">
      <c r="A74" s="160"/>
      <c r="B74" s="161"/>
      <c r="C74" s="161"/>
      <c r="D74" s="160"/>
      <c r="E74" s="162"/>
      <c r="F74" s="10"/>
      <c r="G74" s="13"/>
      <c r="H74" s="160"/>
      <c r="I74" s="10"/>
      <c r="J74" s="162"/>
      <c r="K74" s="24"/>
      <c r="L74" s="10">
        <f t="shared" si="9"/>
      </c>
      <c r="N74" s="1"/>
      <c r="O74" s="1"/>
    </row>
    <row r="75" spans="1:12" s="165" customFormat="1" ht="13.5">
      <c r="A75" s="164"/>
      <c r="B75" s="158"/>
      <c r="C75" s="636" t="s">
        <v>157</v>
      </c>
      <c r="D75" s="636"/>
      <c r="E75" s="637"/>
      <c r="F75" s="637"/>
      <c r="G75" s="637"/>
      <c r="H75" s="637"/>
      <c r="I75" s="637"/>
      <c r="J75" s="162"/>
      <c r="K75" s="24"/>
      <c r="L75" s="10"/>
    </row>
    <row r="76" spans="1:12" s="165" customFormat="1" ht="13.5">
      <c r="A76" s="164"/>
      <c r="B76" s="158"/>
      <c r="C76" s="636"/>
      <c r="D76" s="636"/>
      <c r="E76" s="637"/>
      <c r="F76" s="637"/>
      <c r="G76" s="637"/>
      <c r="H76" s="637"/>
      <c r="I76" s="637"/>
      <c r="J76" s="162"/>
      <c r="K76" s="24"/>
      <c r="L76" s="10"/>
    </row>
    <row r="77" spans="2:12" ht="13.5">
      <c r="B77" s="8" t="s">
        <v>158</v>
      </c>
      <c r="C77" s="8"/>
      <c r="D77" s="8"/>
      <c r="F77" s="10"/>
      <c r="G77" s="1" t="s">
        <v>26</v>
      </c>
      <c r="H77" s="1" t="s">
        <v>27</v>
      </c>
      <c r="K77" s="24"/>
      <c r="L77" s="10"/>
    </row>
    <row r="78" spans="2:12" ht="13.5">
      <c r="B78" s="8" t="s">
        <v>5</v>
      </c>
      <c r="C78" s="8"/>
      <c r="D78" s="8"/>
      <c r="F78" s="10"/>
      <c r="G78" s="7">
        <f>COUNTIF(M79:M151,"東近江市")</f>
        <v>24</v>
      </c>
      <c r="H78" s="30">
        <f>(G78/RIGHT(A151,2))</f>
        <v>0.3287671232876712</v>
      </c>
      <c r="K78" s="24"/>
      <c r="L78" s="10"/>
    </row>
    <row r="79" spans="1:13" s="5" customFormat="1" ht="13.5">
      <c r="A79" s="1" t="s">
        <v>159</v>
      </c>
      <c r="B79" s="31" t="s">
        <v>160</v>
      </c>
      <c r="C79" s="31" t="s">
        <v>161</v>
      </c>
      <c r="D79" s="8" t="s">
        <v>5</v>
      </c>
      <c r="E79" s="1"/>
      <c r="F79" s="10" t="str">
        <f>A79</f>
        <v>き０１</v>
      </c>
      <c r="G79" s="1" t="str">
        <f aca="true" t="shared" si="10" ref="G79:G110">B79&amp;C79</f>
        <v>片岡春己</v>
      </c>
      <c r="H79" s="8" t="s">
        <v>158</v>
      </c>
      <c r="I79" s="8" t="s">
        <v>34</v>
      </c>
      <c r="J79" s="25">
        <v>1953</v>
      </c>
      <c r="K79" s="24">
        <f aca="true" t="shared" si="11" ref="K79:K142">IF(J79="","",(2017-J79))</f>
        <v>64</v>
      </c>
      <c r="L79" s="10" t="str">
        <f aca="true" t="shared" si="12" ref="L79:L142">IF(G79="","",IF(COUNTIF($G$6:$G$600,G79)&gt;1,"2重登録","OK"))</f>
        <v>OK</v>
      </c>
      <c r="M79" s="35" t="s">
        <v>162</v>
      </c>
    </row>
    <row r="80" spans="1:13" s="5" customFormat="1" ht="13.5">
      <c r="A80" s="1" t="s">
        <v>163</v>
      </c>
      <c r="B80" s="31" t="s">
        <v>164</v>
      </c>
      <c r="C80" s="31" t="s">
        <v>165</v>
      </c>
      <c r="D80" s="8" t="s">
        <v>5</v>
      </c>
      <c r="E80" s="1"/>
      <c r="F80" s="10" t="str">
        <f>A80</f>
        <v>き０２</v>
      </c>
      <c r="G80" s="1" t="str">
        <f t="shared" si="10"/>
        <v>山本　真</v>
      </c>
      <c r="H80" s="8" t="s">
        <v>158</v>
      </c>
      <c r="I80" s="8" t="s">
        <v>34</v>
      </c>
      <c r="J80" s="25">
        <v>1970</v>
      </c>
      <c r="K80" s="24">
        <f t="shared" si="11"/>
        <v>47</v>
      </c>
      <c r="L80" s="10" t="str">
        <f t="shared" si="12"/>
        <v>OK</v>
      </c>
      <c r="M80" s="4" t="s">
        <v>35</v>
      </c>
    </row>
    <row r="81" spans="1:13" s="5" customFormat="1" ht="13.5">
      <c r="A81" s="1" t="s">
        <v>166</v>
      </c>
      <c r="B81" s="31" t="s">
        <v>167</v>
      </c>
      <c r="C81" s="31" t="s">
        <v>168</v>
      </c>
      <c r="D81" s="8" t="s">
        <v>5</v>
      </c>
      <c r="E81" s="1"/>
      <c r="F81" s="10" t="str">
        <f aca="true" t="shared" si="13" ref="F81:F102">A81</f>
        <v>き０３</v>
      </c>
      <c r="G81" s="1" t="str">
        <f t="shared" si="10"/>
        <v>西田裕信</v>
      </c>
      <c r="H81" s="8" t="s">
        <v>158</v>
      </c>
      <c r="I81" s="8" t="s">
        <v>34</v>
      </c>
      <c r="J81" s="25">
        <v>1960</v>
      </c>
      <c r="K81" s="24">
        <f t="shared" si="11"/>
        <v>57</v>
      </c>
      <c r="L81" s="10" t="str">
        <f t="shared" si="12"/>
        <v>OK</v>
      </c>
      <c r="M81" s="4" t="s">
        <v>39</v>
      </c>
    </row>
    <row r="82" spans="1:13" s="5" customFormat="1" ht="13.5">
      <c r="A82" s="1" t="s">
        <v>169</v>
      </c>
      <c r="B82" s="31" t="s">
        <v>170</v>
      </c>
      <c r="C82" s="31" t="s">
        <v>171</v>
      </c>
      <c r="D82" s="8" t="s">
        <v>5</v>
      </c>
      <c r="E82" s="1"/>
      <c r="F82" s="10" t="str">
        <f t="shared" si="13"/>
        <v>き０４</v>
      </c>
      <c r="G82" s="1" t="str">
        <f t="shared" si="10"/>
        <v>柴谷義信</v>
      </c>
      <c r="H82" s="8" t="s">
        <v>158</v>
      </c>
      <c r="I82" s="8" t="s">
        <v>34</v>
      </c>
      <c r="J82" s="25">
        <v>1962</v>
      </c>
      <c r="K82" s="24">
        <f t="shared" si="11"/>
        <v>55</v>
      </c>
      <c r="L82" s="10" t="str">
        <f t="shared" si="12"/>
        <v>OK</v>
      </c>
      <c r="M82" s="4" t="s">
        <v>35</v>
      </c>
    </row>
    <row r="83" spans="1:13" s="5" customFormat="1" ht="13.5">
      <c r="A83" s="1" t="s">
        <v>172</v>
      </c>
      <c r="B83" s="31" t="s">
        <v>173</v>
      </c>
      <c r="C83" s="12" t="s">
        <v>174</v>
      </c>
      <c r="D83" s="8" t="s">
        <v>5</v>
      </c>
      <c r="E83" s="1"/>
      <c r="F83" s="10" t="str">
        <f t="shared" si="13"/>
        <v>き０５</v>
      </c>
      <c r="G83" s="1" t="str">
        <f t="shared" si="10"/>
        <v>坂元智成</v>
      </c>
      <c r="H83" s="8" t="s">
        <v>158</v>
      </c>
      <c r="I83" s="8" t="s">
        <v>34</v>
      </c>
      <c r="J83" s="25">
        <v>1975</v>
      </c>
      <c r="K83" s="24">
        <f t="shared" si="11"/>
        <v>42</v>
      </c>
      <c r="L83" s="10" t="str">
        <f t="shared" si="12"/>
        <v>OK</v>
      </c>
      <c r="M83" s="35" t="s">
        <v>162</v>
      </c>
    </row>
    <row r="84" spans="1:13" s="5" customFormat="1" ht="13.5">
      <c r="A84" s="1" t="s">
        <v>175</v>
      </c>
      <c r="B84" s="31" t="s">
        <v>176</v>
      </c>
      <c r="C84" s="12" t="s">
        <v>177</v>
      </c>
      <c r="D84" s="8" t="s">
        <v>5</v>
      </c>
      <c r="E84" s="1"/>
      <c r="F84" s="10" t="str">
        <f t="shared" si="13"/>
        <v>き０６</v>
      </c>
      <c r="G84" s="1" t="str">
        <f t="shared" si="10"/>
        <v>荒浪順次</v>
      </c>
      <c r="H84" s="8" t="s">
        <v>158</v>
      </c>
      <c r="I84" s="8" t="s">
        <v>34</v>
      </c>
      <c r="J84" s="25">
        <v>1977</v>
      </c>
      <c r="K84" s="24">
        <f t="shared" si="11"/>
        <v>40</v>
      </c>
      <c r="L84" s="10" t="str">
        <f t="shared" si="12"/>
        <v>OK</v>
      </c>
      <c r="M84" s="4" t="s">
        <v>178</v>
      </c>
    </row>
    <row r="85" spans="1:13" s="5" customFormat="1" ht="13.5">
      <c r="A85" s="1" t="s">
        <v>179</v>
      </c>
      <c r="B85" s="31" t="s">
        <v>180</v>
      </c>
      <c r="C85" s="12" t="s">
        <v>181</v>
      </c>
      <c r="D85" s="8" t="s">
        <v>5</v>
      </c>
      <c r="E85" s="1"/>
      <c r="F85" s="10" t="str">
        <f t="shared" si="13"/>
        <v>き０７</v>
      </c>
      <c r="G85" s="1" t="str">
        <f t="shared" si="10"/>
        <v>中本隆司</v>
      </c>
      <c r="H85" s="8" t="s">
        <v>158</v>
      </c>
      <c r="I85" s="8" t="s">
        <v>34</v>
      </c>
      <c r="J85" s="25">
        <v>1968</v>
      </c>
      <c r="K85" s="24">
        <f t="shared" si="11"/>
        <v>49</v>
      </c>
      <c r="L85" s="10" t="str">
        <f t="shared" si="12"/>
        <v>OK</v>
      </c>
      <c r="M85" s="35" t="s">
        <v>162</v>
      </c>
    </row>
    <row r="86" spans="1:13" s="5" customFormat="1" ht="13.5">
      <c r="A86" s="1" t="s">
        <v>182</v>
      </c>
      <c r="B86" s="31" t="s">
        <v>183</v>
      </c>
      <c r="C86" s="12" t="s">
        <v>184</v>
      </c>
      <c r="D86" s="8" t="s">
        <v>5</v>
      </c>
      <c r="E86" s="1"/>
      <c r="F86" s="10" t="str">
        <f t="shared" si="13"/>
        <v>き０８</v>
      </c>
      <c r="G86" s="1" t="str">
        <f t="shared" si="10"/>
        <v>鉄川聡志</v>
      </c>
      <c r="H86" s="8" t="s">
        <v>158</v>
      </c>
      <c r="I86" s="8" t="s">
        <v>34</v>
      </c>
      <c r="J86" s="25">
        <v>1986</v>
      </c>
      <c r="K86" s="24">
        <f t="shared" si="11"/>
        <v>31</v>
      </c>
      <c r="L86" s="10" t="str">
        <f t="shared" si="12"/>
        <v>OK</v>
      </c>
      <c r="M86" s="4" t="s">
        <v>63</v>
      </c>
    </row>
    <row r="87" spans="1:13" s="5" customFormat="1" ht="13.5">
      <c r="A87" s="1" t="s">
        <v>185</v>
      </c>
      <c r="B87" s="31" t="s">
        <v>186</v>
      </c>
      <c r="C87" s="12" t="s">
        <v>187</v>
      </c>
      <c r="D87" s="8" t="s">
        <v>5</v>
      </c>
      <c r="E87" s="1"/>
      <c r="F87" s="10" t="str">
        <f t="shared" si="13"/>
        <v>き０９</v>
      </c>
      <c r="G87" s="1" t="str">
        <f t="shared" si="10"/>
        <v>宮道祐介</v>
      </c>
      <c r="H87" s="8" t="s">
        <v>158</v>
      </c>
      <c r="I87" s="8" t="s">
        <v>34</v>
      </c>
      <c r="J87" s="25">
        <v>1983</v>
      </c>
      <c r="K87" s="24">
        <f t="shared" si="11"/>
        <v>34</v>
      </c>
      <c r="L87" s="10" t="str">
        <f t="shared" si="12"/>
        <v>OK</v>
      </c>
      <c r="M87" s="4" t="s">
        <v>35</v>
      </c>
    </row>
    <row r="88" spans="1:13" s="5" customFormat="1" ht="13.5">
      <c r="A88" s="1" t="s">
        <v>188</v>
      </c>
      <c r="B88" s="31" t="s">
        <v>189</v>
      </c>
      <c r="C88" s="12" t="s">
        <v>190</v>
      </c>
      <c r="D88" s="8" t="s">
        <v>5</v>
      </c>
      <c r="E88" s="1"/>
      <c r="F88" s="10" t="str">
        <f t="shared" si="13"/>
        <v>き１０</v>
      </c>
      <c r="G88" s="1" t="str">
        <f t="shared" si="10"/>
        <v>本間靖教</v>
      </c>
      <c r="H88" s="8" t="s">
        <v>158</v>
      </c>
      <c r="I88" s="8" t="s">
        <v>34</v>
      </c>
      <c r="J88" s="25">
        <v>1985</v>
      </c>
      <c r="K88" s="24">
        <f t="shared" si="11"/>
        <v>32</v>
      </c>
      <c r="L88" s="10" t="str">
        <f t="shared" si="12"/>
        <v>OK</v>
      </c>
      <c r="M88" s="35" t="s">
        <v>162</v>
      </c>
    </row>
    <row r="89" spans="1:13" s="5" customFormat="1" ht="13.5">
      <c r="A89" s="1" t="s">
        <v>191</v>
      </c>
      <c r="B89" s="32" t="s">
        <v>192</v>
      </c>
      <c r="C89" s="32" t="s">
        <v>193</v>
      </c>
      <c r="D89" s="8" t="s">
        <v>5</v>
      </c>
      <c r="E89" s="1"/>
      <c r="F89" s="10" t="str">
        <f t="shared" si="13"/>
        <v>き１１</v>
      </c>
      <c r="G89" s="8" t="str">
        <f t="shared" si="10"/>
        <v>並河智加</v>
      </c>
      <c r="H89" s="8" t="s">
        <v>158</v>
      </c>
      <c r="I89" s="13" t="s">
        <v>57</v>
      </c>
      <c r="J89" s="25">
        <v>1979</v>
      </c>
      <c r="K89" s="24">
        <f t="shared" si="11"/>
        <v>38</v>
      </c>
      <c r="L89" s="10" t="str">
        <f t="shared" si="12"/>
        <v>OK</v>
      </c>
      <c r="M89" s="4" t="s">
        <v>35</v>
      </c>
    </row>
    <row r="90" spans="1:13" s="5" customFormat="1" ht="13.5">
      <c r="A90" s="1" t="s">
        <v>194</v>
      </c>
      <c r="B90" s="8" t="s">
        <v>195</v>
      </c>
      <c r="C90" s="8" t="s">
        <v>196</v>
      </c>
      <c r="D90" s="8" t="s">
        <v>5</v>
      </c>
      <c r="E90" s="1"/>
      <c r="F90" s="10" t="str">
        <f t="shared" si="13"/>
        <v>き１２</v>
      </c>
      <c r="G90" s="8" t="str">
        <f t="shared" si="10"/>
        <v>橘　崇博</v>
      </c>
      <c r="H90" s="8" t="s">
        <v>158</v>
      </c>
      <c r="I90" s="8" t="s">
        <v>34</v>
      </c>
      <c r="J90" s="25">
        <v>1980</v>
      </c>
      <c r="K90" s="24">
        <f t="shared" si="11"/>
        <v>37</v>
      </c>
      <c r="L90" s="10" t="str">
        <f t="shared" si="12"/>
        <v>OK</v>
      </c>
      <c r="M90" s="35" t="s">
        <v>162</v>
      </c>
    </row>
    <row r="91" spans="1:13" s="5" customFormat="1" ht="13.5">
      <c r="A91" s="1" t="s">
        <v>197</v>
      </c>
      <c r="B91" s="12" t="s">
        <v>198</v>
      </c>
      <c r="C91" s="12" t="s">
        <v>199</v>
      </c>
      <c r="D91" s="8" t="s">
        <v>5</v>
      </c>
      <c r="E91" s="1"/>
      <c r="F91" s="10" t="str">
        <f t="shared" si="13"/>
        <v>き１３</v>
      </c>
      <c r="G91" s="8" t="str">
        <f t="shared" si="10"/>
        <v>岡本　彰</v>
      </c>
      <c r="H91" s="8" t="s">
        <v>158</v>
      </c>
      <c r="I91" s="8" t="s">
        <v>34</v>
      </c>
      <c r="J91" s="25">
        <v>1986</v>
      </c>
      <c r="K91" s="24">
        <f t="shared" si="11"/>
        <v>31</v>
      </c>
      <c r="L91" s="10" t="str">
        <f t="shared" si="12"/>
        <v>OK</v>
      </c>
      <c r="M91" s="4" t="s">
        <v>63</v>
      </c>
    </row>
    <row r="92" spans="1:13" s="5" customFormat="1" ht="13.5">
      <c r="A92" s="1" t="s">
        <v>200</v>
      </c>
      <c r="B92" s="12" t="s">
        <v>201</v>
      </c>
      <c r="C92" s="12" t="s">
        <v>202</v>
      </c>
      <c r="D92" s="8" t="s">
        <v>5</v>
      </c>
      <c r="E92" s="1"/>
      <c r="F92" s="10" t="str">
        <f t="shared" si="13"/>
        <v>き１４</v>
      </c>
      <c r="G92" s="8" t="str">
        <f t="shared" si="10"/>
        <v>辻井貴大</v>
      </c>
      <c r="H92" s="8" t="s">
        <v>158</v>
      </c>
      <c r="I92" s="8" t="s">
        <v>34</v>
      </c>
      <c r="J92" s="25">
        <v>1992</v>
      </c>
      <c r="K92" s="24">
        <f t="shared" si="11"/>
        <v>25</v>
      </c>
      <c r="L92" s="10" t="str">
        <f t="shared" si="12"/>
        <v>OK</v>
      </c>
      <c r="M92" s="35" t="s">
        <v>162</v>
      </c>
    </row>
    <row r="93" spans="1:13" s="5" customFormat="1" ht="13.5">
      <c r="A93" s="1" t="s">
        <v>203</v>
      </c>
      <c r="B93" s="12" t="s">
        <v>204</v>
      </c>
      <c r="C93" s="12" t="s">
        <v>205</v>
      </c>
      <c r="D93" s="8" t="s">
        <v>5</v>
      </c>
      <c r="E93" s="1"/>
      <c r="F93" s="10" t="str">
        <f t="shared" si="13"/>
        <v>き１５</v>
      </c>
      <c r="G93" s="8" t="str">
        <f t="shared" si="10"/>
        <v>寺岡淳平</v>
      </c>
      <c r="H93" s="8" t="s">
        <v>158</v>
      </c>
      <c r="I93" s="8" t="s">
        <v>34</v>
      </c>
      <c r="J93" s="25">
        <v>1990</v>
      </c>
      <c r="K93" s="24">
        <f t="shared" si="11"/>
        <v>27</v>
      </c>
      <c r="L93" s="10" t="str">
        <f t="shared" si="12"/>
        <v>OK</v>
      </c>
      <c r="M93" s="35" t="s">
        <v>162</v>
      </c>
    </row>
    <row r="94" spans="1:13" s="5" customFormat="1" ht="13.5">
      <c r="A94" s="1" t="s">
        <v>206</v>
      </c>
      <c r="B94" s="12" t="s">
        <v>207</v>
      </c>
      <c r="C94" s="12" t="s">
        <v>208</v>
      </c>
      <c r="D94" s="8" t="s">
        <v>5</v>
      </c>
      <c r="E94" s="1"/>
      <c r="F94" s="10" t="str">
        <f t="shared" si="13"/>
        <v>き１６</v>
      </c>
      <c r="G94" s="8" t="str">
        <f t="shared" si="10"/>
        <v>牛尾紳之介</v>
      </c>
      <c r="H94" s="8" t="s">
        <v>158</v>
      </c>
      <c r="I94" s="8" t="s">
        <v>34</v>
      </c>
      <c r="J94" s="25">
        <v>1984</v>
      </c>
      <c r="K94" s="24">
        <f t="shared" si="11"/>
        <v>33</v>
      </c>
      <c r="L94" s="10" t="str">
        <f t="shared" si="12"/>
        <v>OK</v>
      </c>
      <c r="M94" s="35" t="s">
        <v>162</v>
      </c>
    </row>
    <row r="95" spans="1:13" s="5" customFormat="1" ht="13.5">
      <c r="A95" s="1" t="s">
        <v>209</v>
      </c>
      <c r="B95" s="1" t="s">
        <v>210</v>
      </c>
      <c r="C95" s="1" t="s">
        <v>211</v>
      </c>
      <c r="D95" s="8" t="s">
        <v>5</v>
      </c>
      <c r="E95" s="1"/>
      <c r="F95" s="10" t="str">
        <f t="shared" si="13"/>
        <v>き１７</v>
      </c>
      <c r="G95" s="8" t="str">
        <f t="shared" si="10"/>
        <v>神山孝行</v>
      </c>
      <c r="H95" s="8" t="s">
        <v>158</v>
      </c>
      <c r="I95" s="8" t="s">
        <v>34</v>
      </c>
      <c r="J95" s="25">
        <v>1984</v>
      </c>
      <c r="K95" s="24">
        <f t="shared" si="11"/>
        <v>33</v>
      </c>
      <c r="L95" s="10" t="str">
        <f t="shared" si="12"/>
        <v>OK</v>
      </c>
      <c r="M95" s="35" t="s">
        <v>162</v>
      </c>
    </row>
    <row r="96" spans="1:15" s="4" customFormat="1" ht="13.5">
      <c r="A96" s="1" t="s">
        <v>212</v>
      </c>
      <c r="B96" s="33" t="s">
        <v>213</v>
      </c>
      <c r="C96" s="33" t="s">
        <v>214</v>
      </c>
      <c r="D96" s="8" t="s">
        <v>5</v>
      </c>
      <c r="E96" s="1"/>
      <c r="F96" s="10" t="str">
        <f t="shared" si="13"/>
        <v>き１８</v>
      </c>
      <c r="G96" s="8" t="str">
        <f t="shared" si="10"/>
        <v>曽我卓矢</v>
      </c>
      <c r="H96" s="8" t="s">
        <v>158</v>
      </c>
      <c r="I96" s="8" t="s">
        <v>34</v>
      </c>
      <c r="J96" s="25">
        <v>1986</v>
      </c>
      <c r="K96" s="24">
        <f t="shared" si="11"/>
        <v>31</v>
      </c>
      <c r="L96" s="10" t="str">
        <f t="shared" si="12"/>
        <v>OK</v>
      </c>
      <c r="M96" s="4" t="s">
        <v>63</v>
      </c>
      <c r="N96" s="5"/>
      <c r="O96" s="163"/>
    </row>
    <row r="97" spans="1:13" s="5" customFormat="1" ht="13.5">
      <c r="A97" s="1" t="s">
        <v>215</v>
      </c>
      <c r="B97" s="31" t="s">
        <v>216</v>
      </c>
      <c r="C97" s="31" t="s">
        <v>217</v>
      </c>
      <c r="D97" s="8" t="s">
        <v>5</v>
      </c>
      <c r="E97" s="1"/>
      <c r="F97" s="10" t="str">
        <f t="shared" si="13"/>
        <v>き１９</v>
      </c>
      <c r="G97" s="8" t="str">
        <f t="shared" si="10"/>
        <v>薮内陸久</v>
      </c>
      <c r="H97" s="8" t="s">
        <v>158</v>
      </c>
      <c r="I97" s="8" t="s">
        <v>34</v>
      </c>
      <c r="J97" s="25">
        <v>1997</v>
      </c>
      <c r="K97" s="24">
        <f t="shared" si="11"/>
        <v>20</v>
      </c>
      <c r="L97" s="10" t="str">
        <f t="shared" si="12"/>
        <v>OK</v>
      </c>
      <c r="M97" s="35" t="s">
        <v>162</v>
      </c>
    </row>
    <row r="98" spans="1:13" s="5" customFormat="1" ht="13.5">
      <c r="A98" s="1" t="s">
        <v>218</v>
      </c>
      <c r="B98" s="31" t="s">
        <v>219</v>
      </c>
      <c r="C98" s="31" t="s">
        <v>1162</v>
      </c>
      <c r="D98" s="8" t="s">
        <v>5</v>
      </c>
      <c r="E98" s="1"/>
      <c r="F98" s="10" t="str">
        <f t="shared" si="13"/>
        <v>き２０</v>
      </c>
      <c r="G98" s="8" t="str">
        <f t="shared" si="10"/>
        <v>龍村 信</v>
      </c>
      <c r="H98" s="8" t="s">
        <v>158</v>
      </c>
      <c r="I98" s="8" t="s">
        <v>34</v>
      </c>
      <c r="J98" s="25">
        <v>1989</v>
      </c>
      <c r="K98" s="24">
        <f t="shared" si="11"/>
        <v>28</v>
      </c>
      <c r="L98" s="10" t="str">
        <f t="shared" si="12"/>
        <v>OK</v>
      </c>
      <c r="M98" s="35" t="s">
        <v>162</v>
      </c>
    </row>
    <row r="99" spans="1:15" s="5" customFormat="1" ht="13.5">
      <c r="A99" s="1" t="s">
        <v>220</v>
      </c>
      <c r="B99" s="33" t="s">
        <v>221</v>
      </c>
      <c r="C99" s="33" t="s">
        <v>222</v>
      </c>
      <c r="D99" s="8" t="s">
        <v>5</v>
      </c>
      <c r="E99" s="1"/>
      <c r="F99" s="10" t="str">
        <f t="shared" si="13"/>
        <v>き２１</v>
      </c>
      <c r="G99" s="8" t="str">
        <f t="shared" si="10"/>
        <v>松島理和</v>
      </c>
      <c r="H99" s="8" t="s">
        <v>158</v>
      </c>
      <c r="I99" s="8" t="s">
        <v>34</v>
      </c>
      <c r="J99" s="25">
        <v>1981</v>
      </c>
      <c r="K99" s="24">
        <f t="shared" si="11"/>
        <v>36</v>
      </c>
      <c r="L99" s="10" t="str">
        <f t="shared" si="12"/>
        <v>OK</v>
      </c>
      <c r="M99" s="4" t="s">
        <v>42</v>
      </c>
      <c r="O99" s="163"/>
    </row>
    <row r="100" spans="1:14" s="167" customFormat="1" ht="13.5">
      <c r="A100" s="1" t="s">
        <v>223</v>
      </c>
      <c r="B100" s="8" t="s">
        <v>224</v>
      </c>
      <c r="C100" s="8" t="s">
        <v>225</v>
      </c>
      <c r="D100" s="8" t="s">
        <v>5</v>
      </c>
      <c r="E100" s="1"/>
      <c r="F100" s="10" t="str">
        <f t="shared" si="13"/>
        <v>き２２</v>
      </c>
      <c r="G100" s="8" t="str">
        <f t="shared" si="10"/>
        <v>西岡庸介</v>
      </c>
      <c r="H100" s="8" t="s">
        <v>158</v>
      </c>
      <c r="I100" s="8" t="s">
        <v>34</v>
      </c>
      <c r="J100" s="25">
        <v>1983</v>
      </c>
      <c r="K100" s="24">
        <f t="shared" si="11"/>
        <v>34</v>
      </c>
      <c r="L100" s="10" t="str">
        <f t="shared" si="12"/>
        <v>OK</v>
      </c>
      <c r="M100" s="4" t="s">
        <v>226</v>
      </c>
      <c r="N100" s="166"/>
    </row>
    <row r="101" spans="1:13" s="5" customFormat="1" ht="13.5">
      <c r="A101" s="1" t="s">
        <v>227</v>
      </c>
      <c r="B101" s="1" t="s">
        <v>228</v>
      </c>
      <c r="C101" s="33" t="s">
        <v>229</v>
      </c>
      <c r="D101" s="8" t="s">
        <v>5</v>
      </c>
      <c r="E101" s="1"/>
      <c r="F101" s="10" t="str">
        <f t="shared" si="13"/>
        <v>き２３</v>
      </c>
      <c r="G101" s="8" t="str">
        <f t="shared" si="10"/>
        <v>石川和洋</v>
      </c>
      <c r="H101" s="8" t="s">
        <v>158</v>
      </c>
      <c r="I101" s="8" t="s">
        <v>34</v>
      </c>
      <c r="J101" s="25">
        <v>1979</v>
      </c>
      <c r="K101" s="24">
        <f t="shared" si="11"/>
        <v>38</v>
      </c>
      <c r="L101" s="10" t="str">
        <f t="shared" si="12"/>
        <v>OK</v>
      </c>
      <c r="M101" s="4" t="s">
        <v>226</v>
      </c>
    </row>
    <row r="102" spans="1:13" s="5" customFormat="1" ht="13.5">
      <c r="A102" s="1" t="s">
        <v>230</v>
      </c>
      <c r="B102" s="1" t="s">
        <v>231</v>
      </c>
      <c r="C102" s="33" t="s">
        <v>232</v>
      </c>
      <c r="D102" s="8" t="s">
        <v>5</v>
      </c>
      <c r="E102" s="1"/>
      <c r="F102" s="10" t="str">
        <f t="shared" si="13"/>
        <v>き２４</v>
      </c>
      <c r="G102" s="8" t="str">
        <f t="shared" si="10"/>
        <v>兼古翔太</v>
      </c>
      <c r="H102" s="8" t="s">
        <v>158</v>
      </c>
      <c r="I102" s="8" t="s">
        <v>34</v>
      </c>
      <c r="J102" s="25">
        <v>1989</v>
      </c>
      <c r="K102" s="24">
        <f t="shared" si="11"/>
        <v>28</v>
      </c>
      <c r="L102" s="10" t="str">
        <f t="shared" si="12"/>
        <v>OK</v>
      </c>
      <c r="M102" s="4" t="s">
        <v>226</v>
      </c>
    </row>
    <row r="103" spans="1:13" s="168" customFormat="1" ht="13.5">
      <c r="A103" s="1" t="s">
        <v>233</v>
      </c>
      <c r="B103" s="12" t="s">
        <v>1163</v>
      </c>
      <c r="C103" s="12" t="s">
        <v>234</v>
      </c>
      <c r="D103" s="8" t="s">
        <v>5</v>
      </c>
      <c r="E103" s="1"/>
      <c r="F103" s="10" t="s">
        <v>235</v>
      </c>
      <c r="G103" s="8" t="str">
        <f t="shared" si="10"/>
        <v>井澤匡志</v>
      </c>
      <c r="H103" s="8" t="s">
        <v>158</v>
      </c>
      <c r="I103" s="8" t="s">
        <v>34</v>
      </c>
      <c r="J103" s="25">
        <v>1967</v>
      </c>
      <c r="K103" s="24">
        <f t="shared" si="11"/>
        <v>50</v>
      </c>
      <c r="L103" s="10" t="str">
        <f t="shared" si="12"/>
        <v>OK</v>
      </c>
      <c r="M103" s="36" t="s">
        <v>237</v>
      </c>
    </row>
    <row r="104" spans="1:13" s="5" customFormat="1" ht="13.5">
      <c r="A104" s="1" t="s">
        <v>238</v>
      </c>
      <c r="B104" s="31" t="s">
        <v>239</v>
      </c>
      <c r="C104" s="31" t="s">
        <v>240</v>
      </c>
      <c r="D104" s="8" t="s">
        <v>5</v>
      </c>
      <c r="E104" s="1"/>
      <c r="F104" s="10" t="str">
        <f aca="true" t="shared" si="14" ref="F104:F110">A104</f>
        <v>き２６</v>
      </c>
      <c r="G104" s="8" t="str">
        <f t="shared" si="10"/>
        <v>奥田康博</v>
      </c>
      <c r="H104" s="8" t="s">
        <v>158</v>
      </c>
      <c r="I104" s="8" t="s">
        <v>34</v>
      </c>
      <c r="J104" s="25">
        <v>1966</v>
      </c>
      <c r="K104" s="24">
        <f t="shared" si="11"/>
        <v>51</v>
      </c>
      <c r="L104" s="10" t="str">
        <f t="shared" si="12"/>
        <v>OK</v>
      </c>
      <c r="M104" s="35" t="s">
        <v>162</v>
      </c>
    </row>
    <row r="105" spans="1:13" s="5" customFormat="1" ht="13.5">
      <c r="A105" s="1" t="s">
        <v>241</v>
      </c>
      <c r="B105" s="31" t="s">
        <v>120</v>
      </c>
      <c r="C105" s="31" t="s">
        <v>242</v>
      </c>
      <c r="D105" s="8" t="s">
        <v>5</v>
      </c>
      <c r="E105" s="1"/>
      <c r="F105" s="10" t="str">
        <f t="shared" si="14"/>
        <v>き２７</v>
      </c>
      <c r="G105" s="8" t="str">
        <f t="shared" si="10"/>
        <v>山崎茂智</v>
      </c>
      <c r="H105" s="8" t="s">
        <v>158</v>
      </c>
      <c r="I105" s="8" t="s">
        <v>34</v>
      </c>
      <c r="J105" s="25">
        <v>1963</v>
      </c>
      <c r="K105" s="24">
        <f t="shared" si="11"/>
        <v>54</v>
      </c>
      <c r="L105" s="10" t="str">
        <f t="shared" si="12"/>
        <v>OK</v>
      </c>
      <c r="M105" s="4" t="s">
        <v>243</v>
      </c>
    </row>
    <row r="106" spans="1:13" s="5" customFormat="1" ht="13.5">
      <c r="A106" s="1" t="s">
        <v>244</v>
      </c>
      <c r="B106" s="31" t="s">
        <v>245</v>
      </c>
      <c r="C106" s="31" t="s">
        <v>246</v>
      </c>
      <c r="D106" s="8" t="s">
        <v>5</v>
      </c>
      <c r="E106" s="1"/>
      <c r="F106" s="10" t="str">
        <f t="shared" si="14"/>
        <v>き２８</v>
      </c>
      <c r="G106" s="8" t="str">
        <f t="shared" si="10"/>
        <v>秋山太助</v>
      </c>
      <c r="H106" s="8" t="s">
        <v>158</v>
      </c>
      <c r="I106" s="8" t="s">
        <v>34</v>
      </c>
      <c r="J106" s="25">
        <v>1975</v>
      </c>
      <c r="K106" s="24">
        <f t="shared" si="11"/>
        <v>42</v>
      </c>
      <c r="L106" s="10" t="str">
        <f t="shared" si="12"/>
        <v>OK</v>
      </c>
      <c r="M106" s="35" t="s">
        <v>162</v>
      </c>
    </row>
    <row r="107" spans="1:13" s="5" customFormat="1" ht="13.5">
      <c r="A107" s="1" t="s">
        <v>247</v>
      </c>
      <c r="B107" s="31" t="s">
        <v>248</v>
      </c>
      <c r="C107" s="31" t="s">
        <v>249</v>
      </c>
      <c r="D107" s="8" t="s">
        <v>5</v>
      </c>
      <c r="E107" s="1"/>
      <c r="F107" s="10" t="str">
        <f t="shared" si="14"/>
        <v>き２９</v>
      </c>
      <c r="G107" s="8" t="str">
        <f t="shared" si="10"/>
        <v>廣瀬智也</v>
      </c>
      <c r="H107" s="8" t="s">
        <v>158</v>
      </c>
      <c r="I107" s="8" t="s">
        <v>34</v>
      </c>
      <c r="J107" s="25">
        <v>1977</v>
      </c>
      <c r="K107" s="24">
        <f t="shared" si="11"/>
        <v>40</v>
      </c>
      <c r="L107" s="10" t="str">
        <f t="shared" si="12"/>
        <v>OK</v>
      </c>
      <c r="M107" s="35" t="s">
        <v>162</v>
      </c>
    </row>
    <row r="108" spans="1:13" s="5" customFormat="1" ht="13.5">
      <c r="A108" s="1" t="s">
        <v>250</v>
      </c>
      <c r="B108" s="31" t="s">
        <v>251</v>
      </c>
      <c r="C108" s="31" t="s">
        <v>252</v>
      </c>
      <c r="D108" s="8" t="s">
        <v>5</v>
      </c>
      <c r="E108" s="1"/>
      <c r="F108" s="10" t="str">
        <f t="shared" si="14"/>
        <v>き３０</v>
      </c>
      <c r="G108" s="8" t="str">
        <f t="shared" si="10"/>
        <v>玉川敬三</v>
      </c>
      <c r="H108" s="8" t="s">
        <v>158</v>
      </c>
      <c r="I108" s="8" t="s">
        <v>34</v>
      </c>
      <c r="J108" s="25">
        <v>1969</v>
      </c>
      <c r="K108" s="24">
        <f t="shared" si="11"/>
        <v>48</v>
      </c>
      <c r="L108" s="10" t="str">
        <f t="shared" si="12"/>
        <v>OK</v>
      </c>
      <c r="M108" s="35" t="s">
        <v>162</v>
      </c>
    </row>
    <row r="109" spans="1:13" s="5" customFormat="1" ht="13.5">
      <c r="A109" s="1" t="s">
        <v>253</v>
      </c>
      <c r="B109" s="31" t="s">
        <v>254</v>
      </c>
      <c r="C109" s="31" t="s">
        <v>255</v>
      </c>
      <c r="D109" s="8" t="s">
        <v>5</v>
      </c>
      <c r="E109" s="1"/>
      <c r="F109" s="10" t="str">
        <f t="shared" si="14"/>
        <v>き３１</v>
      </c>
      <c r="G109" s="8" t="str">
        <f t="shared" si="10"/>
        <v>太田圭亮</v>
      </c>
      <c r="H109" s="8" t="s">
        <v>158</v>
      </c>
      <c r="I109" s="8" t="s">
        <v>34</v>
      </c>
      <c r="J109" s="25">
        <v>1981</v>
      </c>
      <c r="K109" s="24">
        <f t="shared" si="11"/>
        <v>36</v>
      </c>
      <c r="L109" s="10" t="str">
        <f t="shared" si="12"/>
        <v>OK</v>
      </c>
      <c r="M109" s="4" t="s">
        <v>63</v>
      </c>
    </row>
    <row r="110" spans="1:13" s="5" customFormat="1" ht="13.5">
      <c r="A110" s="1" t="s">
        <v>256</v>
      </c>
      <c r="B110" s="31" t="s">
        <v>257</v>
      </c>
      <c r="C110" s="31" t="s">
        <v>258</v>
      </c>
      <c r="D110" s="8" t="s">
        <v>5</v>
      </c>
      <c r="E110" s="1"/>
      <c r="F110" s="10" t="str">
        <f t="shared" si="14"/>
        <v>き３２</v>
      </c>
      <c r="G110" s="8" t="str">
        <f t="shared" si="10"/>
        <v>馬場英年</v>
      </c>
      <c r="H110" s="8" t="s">
        <v>158</v>
      </c>
      <c r="I110" s="8" t="s">
        <v>34</v>
      </c>
      <c r="J110" s="25">
        <v>1980</v>
      </c>
      <c r="K110" s="24">
        <f t="shared" si="11"/>
        <v>37</v>
      </c>
      <c r="L110" s="10" t="str">
        <f t="shared" si="12"/>
        <v>OK</v>
      </c>
      <c r="M110" s="35" t="s">
        <v>162</v>
      </c>
    </row>
    <row r="111" spans="1:13" s="168" customFormat="1" ht="13.5">
      <c r="A111" s="1" t="s">
        <v>259</v>
      </c>
      <c r="B111" s="31" t="s">
        <v>260</v>
      </c>
      <c r="C111" s="12" t="s">
        <v>261</v>
      </c>
      <c r="D111" s="8" t="s">
        <v>5</v>
      </c>
      <c r="E111" s="1"/>
      <c r="F111" s="10" t="s">
        <v>262</v>
      </c>
      <c r="G111" s="8" t="s">
        <v>263</v>
      </c>
      <c r="H111" s="8" t="s">
        <v>158</v>
      </c>
      <c r="I111" s="8" t="s">
        <v>34</v>
      </c>
      <c r="J111" s="25">
        <v>1993</v>
      </c>
      <c r="K111" s="24">
        <f t="shared" si="11"/>
        <v>24</v>
      </c>
      <c r="L111" s="10" t="str">
        <f t="shared" si="12"/>
        <v>OK</v>
      </c>
      <c r="M111" s="35" t="s">
        <v>162</v>
      </c>
    </row>
    <row r="112" spans="1:13" s="5" customFormat="1" ht="13.5">
      <c r="A112" s="1" t="s">
        <v>264</v>
      </c>
      <c r="B112" s="12" t="s">
        <v>265</v>
      </c>
      <c r="C112" s="12" t="s">
        <v>266</v>
      </c>
      <c r="D112" s="8" t="s">
        <v>5</v>
      </c>
      <c r="E112" s="1"/>
      <c r="F112" s="10" t="str">
        <f aca="true" t="shared" si="15" ref="F112:F151">A112</f>
        <v>き３４</v>
      </c>
      <c r="G112" s="8" t="str">
        <f aca="true" t="shared" si="16" ref="G112:G151">B112&amp;C112</f>
        <v>田中正行</v>
      </c>
      <c r="H112" s="8" t="s">
        <v>158</v>
      </c>
      <c r="I112" s="8" t="s">
        <v>34</v>
      </c>
      <c r="J112" s="25">
        <v>1980</v>
      </c>
      <c r="K112" s="24">
        <f t="shared" si="11"/>
        <v>37</v>
      </c>
      <c r="L112" s="10" t="str">
        <f t="shared" si="12"/>
        <v>OK</v>
      </c>
      <c r="M112" s="4" t="s">
        <v>63</v>
      </c>
    </row>
    <row r="113" spans="1:13" s="5" customFormat="1" ht="13.5">
      <c r="A113" s="1" t="s">
        <v>267</v>
      </c>
      <c r="B113" s="12" t="s">
        <v>268</v>
      </c>
      <c r="C113" s="12" t="s">
        <v>1164</v>
      </c>
      <c r="D113" s="8" t="s">
        <v>5</v>
      </c>
      <c r="E113" s="1"/>
      <c r="F113" s="10" t="str">
        <f t="shared" si="15"/>
        <v>き３５</v>
      </c>
      <c r="G113" s="8" t="str">
        <f t="shared" si="16"/>
        <v>一色 翼</v>
      </c>
      <c r="H113" s="8" t="s">
        <v>158</v>
      </c>
      <c r="I113" s="8" t="s">
        <v>34</v>
      </c>
      <c r="J113" s="25">
        <v>1984</v>
      </c>
      <c r="K113" s="24">
        <f t="shared" si="11"/>
        <v>33</v>
      </c>
      <c r="L113" s="10" t="str">
        <f t="shared" si="12"/>
        <v>OK</v>
      </c>
      <c r="M113" s="35" t="s">
        <v>162</v>
      </c>
    </row>
    <row r="114" spans="1:13" s="5" customFormat="1" ht="13.5">
      <c r="A114" s="1" t="s">
        <v>269</v>
      </c>
      <c r="B114" s="32" t="s">
        <v>270</v>
      </c>
      <c r="C114" s="26" t="s">
        <v>271</v>
      </c>
      <c r="D114" s="8" t="s">
        <v>5</v>
      </c>
      <c r="E114" s="1"/>
      <c r="F114" s="10" t="str">
        <f t="shared" si="15"/>
        <v>き３６</v>
      </c>
      <c r="G114" s="8" t="str">
        <f t="shared" si="16"/>
        <v>菊井鈴夏</v>
      </c>
      <c r="H114" s="8" t="s">
        <v>158</v>
      </c>
      <c r="I114" s="13" t="s">
        <v>57</v>
      </c>
      <c r="J114" s="25">
        <v>1997</v>
      </c>
      <c r="K114" s="24">
        <f t="shared" si="11"/>
        <v>20</v>
      </c>
      <c r="L114" s="10" t="str">
        <f t="shared" si="12"/>
        <v>OK</v>
      </c>
      <c r="M114" s="36" t="s">
        <v>178</v>
      </c>
    </row>
    <row r="115" spans="1:13" s="5" customFormat="1" ht="13.5">
      <c r="A115" s="1" t="s">
        <v>272</v>
      </c>
      <c r="B115" s="31" t="s">
        <v>164</v>
      </c>
      <c r="C115" s="12" t="s">
        <v>273</v>
      </c>
      <c r="D115" s="8" t="s">
        <v>5</v>
      </c>
      <c r="E115" s="1"/>
      <c r="F115" s="10" t="str">
        <f t="shared" si="15"/>
        <v>き３７</v>
      </c>
      <c r="G115" s="8" t="str">
        <f t="shared" si="16"/>
        <v>山本和樹</v>
      </c>
      <c r="H115" s="8" t="s">
        <v>158</v>
      </c>
      <c r="I115" s="8" t="s">
        <v>34</v>
      </c>
      <c r="J115" s="25">
        <v>1997</v>
      </c>
      <c r="K115" s="24">
        <f t="shared" si="11"/>
        <v>20</v>
      </c>
      <c r="L115" s="10" t="str">
        <f t="shared" si="12"/>
        <v>OK</v>
      </c>
      <c r="M115" s="36" t="s">
        <v>178</v>
      </c>
    </row>
    <row r="116" spans="1:13" s="5" customFormat="1" ht="13.5">
      <c r="A116" s="1" t="s">
        <v>274</v>
      </c>
      <c r="B116" s="34" t="s">
        <v>275</v>
      </c>
      <c r="C116" s="34" t="s">
        <v>276</v>
      </c>
      <c r="D116" s="8" t="s">
        <v>5</v>
      </c>
      <c r="E116" s="1"/>
      <c r="F116" s="10" t="str">
        <f t="shared" si="15"/>
        <v>き３８</v>
      </c>
      <c r="G116" s="8" t="str">
        <f t="shared" si="16"/>
        <v>島山莉旺</v>
      </c>
      <c r="H116" s="8" t="s">
        <v>158</v>
      </c>
      <c r="I116" s="8" t="s">
        <v>34</v>
      </c>
      <c r="J116" s="25">
        <v>1995</v>
      </c>
      <c r="K116" s="24">
        <f t="shared" si="11"/>
        <v>22</v>
      </c>
      <c r="L116" s="10" t="str">
        <f t="shared" si="12"/>
        <v>OK</v>
      </c>
      <c r="M116" s="4" t="s">
        <v>237</v>
      </c>
    </row>
    <row r="117" spans="1:13" s="5" customFormat="1" ht="13.5">
      <c r="A117" s="1" t="s">
        <v>277</v>
      </c>
      <c r="B117" s="1" t="s">
        <v>278</v>
      </c>
      <c r="C117" s="1" t="s">
        <v>1165</v>
      </c>
      <c r="D117" s="8" t="s">
        <v>5</v>
      </c>
      <c r="E117" s="1"/>
      <c r="F117" s="10" t="str">
        <f t="shared" si="15"/>
        <v>き３９</v>
      </c>
      <c r="G117" s="8" t="str">
        <f t="shared" si="16"/>
        <v>浅田 光</v>
      </c>
      <c r="H117" s="8" t="s">
        <v>158</v>
      </c>
      <c r="I117" s="8" t="s">
        <v>34</v>
      </c>
      <c r="J117" s="25">
        <v>1985</v>
      </c>
      <c r="K117" s="24">
        <f t="shared" si="11"/>
        <v>32</v>
      </c>
      <c r="L117" s="10" t="str">
        <f t="shared" si="12"/>
        <v>OK</v>
      </c>
      <c r="M117" s="35" t="s">
        <v>162</v>
      </c>
    </row>
    <row r="118" spans="1:13" s="5" customFormat="1" ht="13.5">
      <c r="A118" s="1" t="s">
        <v>279</v>
      </c>
      <c r="B118" s="1" t="s">
        <v>280</v>
      </c>
      <c r="C118" s="1" t="s">
        <v>281</v>
      </c>
      <c r="D118" s="8" t="s">
        <v>5</v>
      </c>
      <c r="E118" s="1"/>
      <c r="F118" s="10" t="str">
        <f t="shared" si="15"/>
        <v>き４０</v>
      </c>
      <c r="G118" s="8" t="str">
        <f t="shared" si="16"/>
        <v>桜井貴哉</v>
      </c>
      <c r="H118" s="8" t="s">
        <v>158</v>
      </c>
      <c r="I118" s="8" t="s">
        <v>34</v>
      </c>
      <c r="J118" s="25">
        <v>1994</v>
      </c>
      <c r="K118" s="24">
        <f t="shared" si="11"/>
        <v>23</v>
      </c>
      <c r="L118" s="10" t="str">
        <f t="shared" si="12"/>
        <v>OK</v>
      </c>
      <c r="M118" s="35" t="s">
        <v>162</v>
      </c>
    </row>
    <row r="119" spans="1:13" s="5" customFormat="1" ht="13.5">
      <c r="A119" s="1" t="s">
        <v>282</v>
      </c>
      <c r="B119" s="31" t="s">
        <v>283</v>
      </c>
      <c r="C119" s="12" t="s">
        <v>284</v>
      </c>
      <c r="D119" s="8" t="s">
        <v>5</v>
      </c>
      <c r="E119" s="1"/>
      <c r="F119" s="10" t="str">
        <f t="shared" si="15"/>
        <v>き４１</v>
      </c>
      <c r="G119" s="8" t="str">
        <f t="shared" si="16"/>
        <v>湯本芳明</v>
      </c>
      <c r="H119" s="8" t="s">
        <v>158</v>
      </c>
      <c r="I119" s="8" t="s">
        <v>34</v>
      </c>
      <c r="J119" s="25">
        <v>1952</v>
      </c>
      <c r="K119" s="24">
        <f t="shared" si="11"/>
        <v>65</v>
      </c>
      <c r="L119" s="10" t="str">
        <f t="shared" si="12"/>
        <v>OK</v>
      </c>
      <c r="M119" s="4" t="s">
        <v>63</v>
      </c>
    </row>
    <row r="120" spans="1:13" s="5" customFormat="1" ht="13.5">
      <c r="A120" s="1" t="s">
        <v>285</v>
      </c>
      <c r="B120" s="31" t="s">
        <v>286</v>
      </c>
      <c r="C120" s="12" t="s">
        <v>287</v>
      </c>
      <c r="D120" s="8" t="s">
        <v>5</v>
      </c>
      <c r="E120" s="1"/>
      <c r="F120" s="10" t="str">
        <f t="shared" si="15"/>
        <v>き４２</v>
      </c>
      <c r="G120" s="8" t="str">
        <f t="shared" si="16"/>
        <v>高橋雄祐</v>
      </c>
      <c r="H120" s="8" t="s">
        <v>158</v>
      </c>
      <c r="I120" s="8" t="s">
        <v>34</v>
      </c>
      <c r="J120" s="25">
        <v>1985</v>
      </c>
      <c r="K120" s="24">
        <f t="shared" si="11"/>
        <v>32</v>
      </c>
      <c r="L120" s="10" t="str">
        <f t="shared" si="12"/>
        <v>OK</v>
      </c>
      <c r="M120" s="4" t="s">
        <v>237</v>
      </c>
    </row>
    <row r="121" spans="1:13" s="5" customFormat="1" ht="13.5">
      <c r="A121" s="1" t="s">
        <v>288</v>
      </c>
      <c r="B121" s="31" t="s">
        <v>289</v>
      </c>
      <c r="C121" s="12" t="s">
        <v>290</v>
      </c>
      <c r="D121" s="8" t="s">
        <v>5</v>
      </c>
      <c r="E121" s="1"/>
      <c r="F121" s="10" t="str">
        <f t="shared" si="15"/>
        <v>き４３</v>
      </c>
      <c r="G121" s="8" t="str">
        <f t="shared" si="16"/>
        <v>吉本泰二</v>
      </c>
      <c r="H121" s="8" t="s">
        <v>158</v>
      </c>
      <c r="I121" s="8" t="s">
        <v>34</v>
      </c>
      <c r="J121" s="25">
        <v>1976</v>
      </c>
      <c r="K121" s="24">
        <f t="shared" si="11"/>
        <v>41</v>
      </c>
      <c r="L121" s="10" t="str">
        <f t="shared" si="12"/>
        <v>OK</v>
      </c>
      <c r="M121" s="35" t="s">
        <v>162</v>
      </c>
    </row>
    <row r="122" spans="1:13" s="5" customFormat="1" ht="13.5">
      <c r="A122" s="1" t="s">
        <v>291</v>
      </c>
      <c r="B122" s="31" t="s">
        <v>292</v>
      </c>
      <c r="C122" s="12" t="s">
        <v>293</v>
      </c>
      <c r="D122" s="8" t="s">
        <v>5</v>
      </c>
      <c r="E122" s="1"/>
      <c r="F122" s="10" t="str">
        <f t="shared" si="15"/>
        <v>き４４</v>
      </c>
      <c r="G122" s="8" t="str">
        <f t="shared" si="16"/>
        <v>村尾彰了</v>
      </c>
      <c r="H122" s="8" t="s">
        <v>158</v>
      </c>
      <c r="I122" s="8" t="s">
        <v>34</v>
      </c>
      <c r="J122" s="25">
        <v>1982</v>
      </c>
      <c r="K122" s="24">
        <f t="shared" si="11"/>
        <v>35</v>
      </c>
      <c r="L122" s="10" t="str">
        <f t="shared" si="12"/>
        <v>OK</v>
      </c>
      <c r="M122" s="4" t="s">
        <v>139</v>
      </c>
    </row>
    <row r="123" spans="1:14" s="167" customFormat="1" ht="13.5">
      <c r="A123" s="1" t="s">
        <v>294</v>
      </c>
      <c r="B123" s="8" t="s">
        <v>295</v>
      </c>
      <c r="C123" s="8" t="s">
        <v>296</v>
      </c>
      <c r="D123" s="8" t="s">
        <v>5</v>
      </c>
      <c r="E123" s="1"/>
      <c r="F123" s="10" t="str">
        <f t="shared" si="15"/>
        <v>き４５</v>
      </c>
      <c r="G123" s="8" t="str">
        <f t="shared" si="16"/>
        <v>澤田啓一</v>
      </c>
      <c r="H123" s="8" t="s">
        <v>158</v>
      </c>
      <c r="I123" s="8" t="s">
        <v>34</v>
      </c>
      <c r="J123" s="25">
        <v>1970</v>
      </c>
      <c r="K123" s="24">
        <f t="shared" si="11"/>
        <v>47</v>
      </c>
      <c r="L123" s="10" t="str">
        <f t="shared" si="12"/>
        <v>OK</v>
      </c>
      <c r="M123" s="1" t="s">
        <v>237</v>
      </c>
      <c r="N123" s="166"/>
    </row>
    <row r="124" spans="1:13" s="5" customFormat="1" ht="13.5">
      <c r="A124" s="1" t="s">
        <v>297</v>
      </c>
      <c r="B124" s="26" t="s">
        <v>278</v>
      </c>
      <c r="C124" s="26" t="s">
        <v>298</v>
      </c>
      <c r="D124" s="8" t="s">
        <v>5</v>
      </c>
      <c r="E124" s="1"/>
      <c r="F124" s="10" t="str">
        <f t="shared" si="15"/>
        <v>き４６</v>
      </c>
      <c r="G124" s="8" t="str">
        <f t="shared" si="16"/>
        <v>浅田亜祐子</v>
      </c>
      <c r="H124" s="8" t="s">
        <v>158</v>
      </c>
      <c r="I124" s="13" t="s">
        <v>57</v>
      </c>
      <c r="J124" s="25">
        <v>1984</v>
      </c>
      <c r="K124" s="24">
        <f t="shared" si="11"/>
        <v>33</v>
      </c>
      <c r="L124" s="10" t="str">
        <f t="shared" si="12"/>
        <v>OK</v>
      </c>
      <c r="M124" s="4" t="s">
        <v>178</v>
      </c>
    </row>
    <row r="125" spans="1:13" s="5" customFormat="1" ht="13.5">
      <c r="A125" s="1" t="s">
        <v>299</v>
      </c>
      <c r="B125" s="31" t="s">
        <v>300</v>
      </c>
      <c r="C125" s="31" t="s">
        <v>1166</v>
      </c>
      <c r="D125" s="8" t="s">
        <v>5</v>
      </c>
      <c r="E125" s="1"/>
      <c r="F125" s="10" t="str">
        <f t="shared" si="15"/>
        <v>き４７</v>
      </c>
      <c r="G125" s="8" t="str">
        <f t="shared" si="16"/>
        <v>赤木 拓</v>
      </c>
      <c r="H125" s="8" t="s">
        <v>158</v>
      </c>
      <c r="I125" s="8" t="s">
        <v>34</v>
      </c>
      <c r="J125" s="25">
        <v>1980</v>
      </c>
      <c r="K125" s="24">
        <f t="shared" si="11"/>
        <v>37</v>
      </c>
      <c r="L125" s="10" t="str">
        <f t="shared" si="12"/>
        <v>OK</v>
      </c>
      <c r="M125" s="4" t="s">
        <v>63</v>
      </c>
    </row>
    <row r="126" spans="1:13" s="5" customFormat="1" ht="13.5">
      <c r="A126" s="1" t="s">
        <v>301</v>
      </c>
      <c r="B126" s="31" t="s">
        <v>302</v>
      </c>
      <c r="C126" s="12" t="s">
        <v>303</v>
      </c>
      <c r="D126" s="8" t="s">
        <v>5</v>
      </c>
      <c r="E126" s="1"/>
      <c r="F126" s="10" t="str">
        <f t="shared" si="15"/>
        <v>き４８</v>
      </c>
      <c r="G126" s="8" t="str">
        <f t="shared" si="16"/>
        <v>住谷岳司</v>
      </c>
      <c r="H126" s="8" t="s">
        <v>158</v>
      </c>
      <c r="I126" s="8" t="s">
        <v>34</v>
      </c>
      <c r="J126" s="25">
        <v>1967</v>
      </c>
      <c r="K126" s="24">
        <f t="shared" si="11"/>
        <v>50</v>
      </c>
      <c r="L126" s="10" t="str">
        <f t="shared" si="12"/>
        <v>OK</v>
      </c>
      <c r="M126" s="4" t="s">
        <v>304</v>
      </c>
    </row>
    <row r="127" spans="1:15" s="5" customFormat="1" ht="13.5">
      <c r="A127" s="1" t="s">
        <v>305</v>
      </c>
      <c r="B127" s="31" t="s">
        <v>306</v>
      </c>
      <c r="C127" s="12" t="s">
        <v>307</v>
      </c>
      <c r="D127" s="8" t="s">
        <v>5</v>
      </c>
      <c r="E127" s="1"/>
      <c r="F127" s="10" t="str">
        <f t="shared" si="15"/>
        <v>き４９</v>
      </c>
      <c r="G127" s="8" t="str">
        <f t="shared" si="16"/>
        <v>永田寛教</v>
      </c>
      <c r="H127" s="8" t="s">
        <v>158</v>
      </c>
      <c r="I127" s="8" t="s">
        <v>34</v>
      </c>
      <c r="J127" s="25">
        <v>1981</v>
      </c>
      <c r="K127" s="24">
        <f t="shared" si="11"/>
        <v>36</v>
      </c>
      <c r="L127" s="10" t="str">
        <f t="shared" si="12"/>
        <v>OK</v>
      </c>
      <c r="M127" s="4" t="s">
        <v>237</v>
      </c>
      <c r="O127" s="163"/>
    </row>
    <row r="128" spans="1:15" s="5" customFormat="1" ht="13.5">
      <c r="A128" s="1" t="s">
        <v>308</v>
      </c>
      <c r="B128" s="12" t="s">
        <v>309</v>
      </c>
      <c r="C128" s="12" t="s">
        <v>310</v>
      </c>
      <c r="D128" s="8" t="s">
        <v>5</v>
      </c>
      <c r="E128" s="1"/>
      <c r="F128" s="10" t="str">
        <f t="shared" si="15"/>
        <v>き５０</v>
      </c>
      <c r="G128" s="8" t="str">
        <f t="shared" si="16"/>
        <v>柴田雅寛</v>
      </c>
      <c r="H128" s="8" t="s">
        <v>158</v>
      </c>
      <c r="I128" s="8" t="s">
        <v>34</v>
      </c>
      <c r="J128" s="25">
        <v>1982</v>
      </c>
      <c r="K128" s="24">
        <f t="shared" si="11"/>
        <v>35</v>
      </c>
      <c r="L128" s="10" t="str">
        <f t="shared" si="12"/>
        <v>OK</v>
      </c>
      <c r="M128" s="36" t="s">
        <v>311</v>
      </c>
      <c r="O128" s="163"/>
    </row>
    <row r="129" spans="1:15" s="4" customFormat="1" ht="13.5">
      <c r="A129" s="1" t="s">
        <v>312</v>
      </c>
      <c r="B129" s="26" t="s">
        <v>313</v>
      </c>
      <c r="C129" s="26" t="s">
        <v>314</v>
      </c>
      <c r="D129" s="8" t="s">
        <v>5</v>
      </c>
      <c r="E129" s="1"/>
      <c r="F129" s="10" t="str">
        <f t="shared" si="15"/>
        <v>き５１</v>
      </c>
      <c r="G129" s="8" t="str">
        <f t="shared" si="16"/>
        <v>大鳥有希子</v>
      </c>
      <c r="H129" s="8" t="s">
        <v>158</v>
      </c>
      <c r="I129" s="13" t="s">
        <v>57</v>
      </c>
      <c r="J129" s="25">
        <v>1988</v>
      </c>
      <c r="K129" s="24">
        <f t="shared" si="11"/>
        <v>29</v>
      </c>
      <c r="L129" s="10" t="str">
        <f t="shared" si="12"/>
        <v>OK</v>
      </c>
      <c r="M129" s="4" t="s">
        <v>315</v>
      </c>
      <c r="N129" s="5"/>
      <c r="O129" s="163"/>
    </row>
    <row r="130" spans="1:13" s="5" customFormat="1" ht="13.5">
      <c r="A130" s="1" t="s">
        <v>316</v>
      </c>
      <c r="B130" s="12" t="s">
        <v>317</v>
      </c>
      <c r="C130" s="12" t="s">
        <v>318</v>
      </c>
      <c r="D130" s="8" t="s">
        <v>5</v>
      </c>
      <c r="E130" s="1"/>
      <c r="F130" s="10" t="str">
        <f t="shared" si="15"/>
        <v>き５２</v>
      </c>
      <c r="G130" s="8" t="str">
        <f t="shared" si="16"/>
        <v>菊池健太郎</v>
      </c>
      <c r="H130" s="8" t="s">
        <v>158</v>
      </c>
      <c r="I130" s="8" t="s">
        <v>34</v>
      </c>
      <c r="J130" s="25">
        <v>1990</v>
      </c>
      <c r="K130" s="24">
        <f t="shared" si="11"/>
        <v>27</v>
      </c>
      <c r="L130" s="10" t="str">
        <f t="shared" si="12"/>
        <v>OK</v>
      </c>
      <c r="M130" s="36" t="s">
        <v>319</v>
      </c>
    </row>
    <row r="131" spans="1:13" s="5" customFormat="1" ht="13.5">
      <c r="A131" s="1" t="s">
        <v>320</v>
      </c>
      <c r="B131" s="12" t="s">
        <v>321</v>
      </c>
      <c r="C131" s="12" t="s">
        <v>78</v>
      </c>
      <c r="D131" s="8" t="s">
        <v>5</v>
      </c>
      <c r="E131" s="1"/>
      <c r="F131" s="10" t="str">
        <f t="shared" si="15"/>
        <v>き５３</v>
      </c>
      <c r="G131" s="8" t="str">
        <f t="shared" si="16"/>
        <v>村西徹</v>
      </c>
      <c r="H131" s="8" t="s">
        <v>158</v>
      </c>
      <c r="I131" s="8" t="s">
        <v>34</v>
      </c>
      <c r="J131" s="25">
        <v>1988</v>
      </c>
      <c r="K131" s="24">
        <f t="shared" si="11"/>
        <v>29</v>
      </c>
      <c r="L131" s="10" t="str">
        <f t="shared" si="12"/>
        <v>OK</v>
      </c>
      <c r="M131" s="36" t="s">
        <v>139</v>
      </c>
    </row>
    <row r="132" spans="1:13" s="5" customFormat="1" ht="13.5">
      <c r="A132" s="1" t="s">
        <v>322</v>
      </c>
      <c r="B132" s="1" t="s">
        <v>323</v>
      </c>
      <c r="C132" s="1" t="s">
        <v>324</v>
      </c>
      <c r="D132" s="8" t="s">
        <v>5</v>
      </c>
      <c r="E132" s="1"/>
      <c r="F132" s="10" t="str">
        <f t="shared" si="15"/>
        <v>き５４</v>
      </c>
      <c r="G132" s="8" t="str">
        <f t="shared" si="16"/>
        <v>松本太一</v>
      </c>
      <c r="H132" s="8" t="s">
        <v>158</v>
      </c>
      <c r="I132" s="8" t="s">
        <v>34</v>
      </c>
      <c r="J132" s="25">
        <v>1993</v>
      </c>
      <c r="K132" s="24">
        <f t="shared" si="11"/>
        <v>24</v>
      </c>
      <c r="L132" s="10" t="str">
        <f t="shared" si="12"/>
        <v>OK</v>
      </c>
      <c r="M132" s="36" t="s">
        <v>319</v>
      </c>
    </row>
    <row r="133" spans="1:15" s="4" customFormat="1" ht="13.5">
      <c r="A133" s="1" t="s">
        <v>325</v>
      </c>
      <c r="B133" s="163" t="s">
        <v>326</v>
      </c>
      <c r="C133" s="163" t="s">
        <v>327</v>
      </c>
      <c r="D133" s="8" t="s">
        <v>5</v>
      </c>
      <c r="E133" s="163"/>
      <c r="F133" s="10" t="str">
        <f t="shared" si="15"/>
        <v>き５５</v>
      </c>
      <c r="G133" s="8" t="str">
        <f t="shared" si="16"/>
        <v>竹村仁志</v>
      </c>
      <c r="H133" s="8" t="s">
        <v>158</v>
      </c>
      <c r="I133" s="8" t="s">
        <v>34</v>
      </c>
      <c r="J133" s="25">
        <v>1962</v>
      </c>
      <c r="K133" s="24">
        <f t="shared" si="11"/>
        <v>55</v>
      </c>
      <c r="L133" s="10" t="str">
        <f t="shared" si="12"/>
        <v>OK</v>
      </c>
      <c r="M133" s="1" t="s">
        <v>328</v>
      </c>
      <c r="N133" s="5"/>
      <c r="O133" s="163"/>
    </row>
    <row r="134" spans="1:13" s="170" customFormat="1" ht="13.5">
      <c r="A134" s="1" t="s">
        <v>1167</v>
      </c>
      <c r="B134" s="1" t="s">
        <v>1168</v>
      </c>
      <c r="C134" s="1" t="s">
        <v>1169</v>
      </c>
      <c r="D134" s="8" t="s">
        <v>1170</v>
      </c>
      <c r="E134" s="163"/>
      <c r="F134" s="10" t="str">
        <f t="shared" si="15"/>
        <v>き５６</v>
      </c>
      <c r="G134" s="1" t="str">
        <f t="shared" si="16"/>
        <v>中元寺功貴</v>
      </c>
      <c r="H134" s="8" t="s">
        <v>158</v>
      </c>
      <c r="I134" s="8" t="s">
        <v>34</v>
      </c>
      <c r="J134" s="25">
        <v>1992</v>
      </c>
      <c r="K134" s="24">
        <f t="shared" si="11"/>
        <v>25</v>
      </c>
      <c r="L134" s="10" t="str">
        <f t="shared" si="12"/>
        <v>OK</v>
      </c>
      <c r="M134" s="169" t="s">
        <v>1171</v>
      </c>
    </row>
    <row r="135" spans="1:13" s="170" customFormat="1" ht="13.5">
      <c r="A135" s="1" t="s">
        <v>1172</v>
      </c>
      <c r="B135" s="1" t="s">
        <v>1173</v>
      </c>
      <c r="C135" s="1" t="s">
        <v>1174</v>
      </c>
      <c r="D135" s="8" t="s">
        <v>1170</v>
      </c>
      <c r="E135" s="163"/>
      <c r="F135" s="10" t="str">
        <f t="shared" si="15"/>
        <v>き５７</v>
      </c>
      <c r="G135" s="1" t="str">
        <f t="shared" si="16"/>
        <v>大河原豊</v>
      </c>
      <c r="H135" s="8" t="s">
        <v>158</v>
      </c>
      <c r="I135" s="8" t="s">
        <v>34</v>
      </c>
      <c r="J135" s="25">
        <v>1991</v>
      </c>
      <c r="K135" s="24">
        <f t="shared" si="11"/>
        <v>26</v>
      </c>
      <c r="L135" s="10" t="str">
        <f t="shared" si="12"/>
        <v>OK</v>
      </c>
      <c r="M135" s="169" t="s">
        <v>1171</v>
      </c>
    </row>
    <row r="136" spans="1:13" s="170" customFormat="1" ht="13.5">
      <c r="A136" s="1" t="s">
        <v>1175</v>
      </c>
      <c r="B136" s="171" t="s">
        <v>1176</v>
      </c>
      <c r="C136" s="171" t="s">
        <v>1177</v>
      </c>
      <c r="D136" s="8" t="s">
        <v>1178</v>
      </c>
      <c r="E136" s="163"/>
      <c r="F136" s="10" t="str">
        <f t="shared" si="15"/>
        <v>き５８</v>
      </c>
      <c r="G136" s="52" t="str">
        <f t="shared" si="16"/>
        <v>森愛捺花</v>
      </c>
      <c r="H136" s="8" t="s">
        <v>158</v>
      </c>
      <c r="I136" s="8" t="s">
        <v>1179</v>
      </c>
      <c r="J136" s="25">
        <v>1998</v>
      </c>
      <c r="K136" s="24">
        <f t="shared" si="11"/>
        <v>19</v>
      </c>
      <c r="L136" s="10" t="str">
        <f t="shared" si="12"/>
        <v>OK</v>
      </c>
      <c r="M136" s="172" t="s">
        <v>1180</v>
      </c>
    </row>
    <row r="137" spans="1:13" s="170" customFormat="1" ht="13.5">
      <c r="A137" s="1" t="s">
        <v>1181</v>
      </c>
      <c r="B137" s="171" t="s">
        <v>1182</v>
      </c>
      <c r="C137" s="171" t="s">
        <v>1183</v>
      </c>
      <c r="D137" s="8" t="s">
        <v>1170</v>
      </c>
      <c r="E137" s="163"/>
      <c r="F137" s="10" t="str">
        <f t="shared" si="15"/>
        <v>き５９</v>
      </c>
      <c r="G137" s="52" t="str">
        <f t="shared" si="16"/>
        <v>森涼花</v>
      </c>
      <c r="H137" s="8" t="s">
        <v>158</v>
      </c>
      <c r="I137" s="8" t="s">
        <v>1184</v>
      </c>
      <c r="J137" s="25">
        <v>2003</v>
      </c>
      <c r="K137" s="24">
        <f t="shared" si="11"/>
        <v>14</v>
      </c>
      <c r="L137" s="10" t="str">
        <f t="shared" si="12"/>
        <v>OK</v>
      </c>
      <c r="M137" s="172" t="s">
        <v>1185</v>
      </c>
    </row>
    <row r="138" spans="1:13" s="170" customFormat="1" ht="13.5">
      <c r="A138" s="1" t="s">
        <v>1186</v>
      </c>
      <c r="B138" s="1" t="s">
        <v>1187</v>
      </c>
      <c r="C138" s="1" t="s">
        <v>1188</v>
      </c>
      <c r="D138" s="8" t="s">
        <v>1189</v>
      </c>
      <c r="E138" s="163"/>
      <c r="F138" s="10" t="str">
        <f t="shared" si="15"/>
        <v>き６０</v>
      </c>
      <c r="G138" s="1" t="str">
        <f t="shared" si="16"/>
        <v>清水陽介</v>
      </c>
      <c r="H138" s="8" t="s">
        <v>158</v>
      </c>
      <c r="I138" s="8" t="s">
        <v>34</v>
      </c>
      <c r="J138" s="25">
        <v>1991</v>
      </c>
      <c r="K138" s="24">
        <f t="shared" si="11"/>
        <v>26</v>
      </c>
      <c r="L138" s="10" t="str">
        <f t="shared" si="12"/>
        <v>OK</v>
      </c>
      <c r="M138" s="169" t="s">
        <v>1171</v>
      </c>
    </row>
    <row r="139" spans="1:14" s="167" customFormat="1" ht="12.75" customHeight="1">
      <c r="A139" s="1" t="s">
        <v>1190</v>
      </c>
      <c r="B139" s="167" t="s">
        <v>1191</v>
      </c>
      <c r="C139" s="8" t="s">
        <v>1192</v>
      </c>
      <c r="D139" s="8" t="s">
        <v>1193</v>
      </c>
      <c r="E139" s="163"/>
      <c r="F139" s="10" t="str">
        <f t="shared" si="15"/>
        <v>き６１</v>
      </c>
      <c r="G139" s="1" t="str">
        <f t="shared" si="16"/>
        <v>川田達也</v>
      </c>
      <c r="H139" s="8" t="s">
        <v>158</v>
      </c>
      <c r="I139" s="8" t="s">
        <v>34</v>
      </c>
      <c r="J139" s="25">
        <v>1965</v>
      </c>
      <c r="K139" s="24">
        <f t="shared" si="11"/>
        <v>52</v>
      </c>
      <c r="L139" s="10" t="str">
        <f t="shared" si="12"/>
        <v>OK</v>
      </c>
      <c r="M139" s="167" t="s">
        <v>1194</v>
      </c>
      <c r="N139" s="166"/>
    </row>
    <row r="140" spans="1:13" s="163" customFormat="1" ht="13.5">
      <c r="A140" s="1" t="s">
        <v>1195</v>
      </c>
      <c r="B140" s="12" t="s">
        <v>1196</v>
      </c>
      <c r="C140" s="12" t="s">
        <v>1197</v>
      </c>
      <c r="D140" s="8" t="s">
        <v>1189</v>
      </c>
      <c r="F140" s="10" t="str">
        <f t="shared" si="15"/>
        <v>き６２</v>
      </c>
      <c r="G140" s="1" t="str">
        <f t="shared" si="16"/>
        <v>川田貴也</v>
      </c>
      <c r="H140" s="8" t="s">
        <v>158</v>
      </c>
      <c r="I140" s="8" t="s">
        <v>34</v>
      </c>
      <c r="J140" s="25">
        <v>1997</v>
      </c>
      <c r="K140" s="24">
        <f t="shared" si="11"/>
        <v>20</v>
      </c>
      <c r="L140" s="10" t="str">
        <f t="shared" si="12"/>
        <v>OK</v>
      </c>
      <c r="M140" s="167" t="s">
        <v>1198</v>
      </c>
    </row>
    <row r="141" spans="1:13" s="163" customFormat="1" ht="13.5">
      <c r="A141" s="1" t="s">
        <v>1199</v>
      </c>
      <c r="B141" s="1" t="s">
        <v>1200</v>
      </c>
      <c r="C141" s="1" t="s">
        <v>1201</v>
      </c>
      <c r="D141" s="8" t="s">
        <v>1170</v>
      </c>
      <c r="F141" s="10" t="str">
        <f t="shared" si="15"/>
        <v>き６３</v>
      </c>
      <c r="G141" s="1" t="str">
        <f t="shared" si="16"/>
        <v>岸本恭介</v>
      </c>
      <c r="H141" s="8" t="s">
        <v>158</v>
      </c>
      <c r="I141" s="8" t="s">
        <v>34</v>
      </c>
      <c r="J141" s="25">
        <v>1989</v>
      </c>
      <c r="K141" s="24">
        <f t="shared" si="11"/>
        <v>28</v>
      </c>
      <c r="L141" s="10" t="str">
        <f t="shared" si="12"/>
        <v>OK</v>
      </c>
      <c r="M141" s="1" t="s">
        <v>1202</v>
      </c>
    </row>
    <row r="142" spans="1:13" s="163" customFormat="1" ht="13.5">
      <c r="A142" s="1" t="s">
        <v>1203</v>
      </c>
      <c r="B142" s="1" t="s">
        <v>1204</v>
      </c>
      <c r="C142" s="1" t="s">
        <v>1205</v>
      </c>
      <c r="D142" s="8" t="s">
        <v>1193</v>
      </c>
      <c r="F142" s="10" t="str">
        <f t="shared" si="15"/>
        <v>き６４</v>
      </c>
      <c r="G142" s="1" t="str">
        <f t="shared" si="16"/>
        <v>佐治 武</v>
      </c>
      <c r="H142" s="8" t="s">
        <v>158</v>
      </c>
      <c r="I142" s="8" t="s">
        <v>34</v>
      </c>
      <c r="J142" s="25">
        <v>1964</v>
      </c>
      <c r="K142" s="24">
        <f t="shared" si="11"/>
        <v>53</v>
      </c>
      <c r="L142" s="10" t="str">
        <f t="shared" si="12"/>
        <v>OK</v>
      </c>
      <c r="M142" s="1" t="s">
        <v>1206</v>
      </c>
    </row>
    <row r="143" spans="1:13" s="163" customFormat="1" ht="13.5">
      <c r="A143" s="1" t="s">
        <v>1207</v>
      </c>
      <c r="B143" s="1" t="s">
        <v>1208</v>
      </c>
      <c r="C143" s="1" t="s">
        <v>1209</v>
      </c>
      <c r="D143" s="8" t="s">
        <v>1193</v>
      </c>
      <c r="F143" s="10" t="str">
        <f t="shared" si="15"/>
        <v>き６５</v>
      </c>
      <c r="G143" s="1" t="str">
        <f t="shared" si="16"/>
        <v>佐藤 祥</v>
      </c>
      <c r="H143" s="8" t="s">
        <v>158</v>
      </c>
      <c r="I143" s="8" t="s">
        <v>34</v>
      </c>
      <c r="J143" s="25">
        <v>1994</v>
      </c>
      <c r="K143" s="24">
        <f aca="true" t="shared" si="17" ref="K143:K151">IF(J143="","",(2017-J143))</f>
        <v>23</v>
      </c>
      <c r="L143" s="10" t="str">
        <f aca="true" t="shared" si="18" ref="L143:L206">IF(G143="","",IF(COUNTIF($G$6:$G$600,G143)&gt;1,"2重登録","OK"))</f>
        <v>OK</v>
      </c>
      <c r="M143" s="167" t="s">
        <v>1198</v>
      </c>
    </row>
    <row r="144" spans="1:13" s="163" customFormat="1" ht="13.5">
      <c r="A144" s="1" t="s">
        <v>1210</v>
      </c>
      <c r="B144" s="1" t="s">
        <v>1211</v>
      </c>
      <c r="C144" s="1" t="s">
        <v>1212</v>
      </c>
      <c r="D144" s="8" t="s">
        <v>1193</v>
      </c>
      <c r="F144" s="10" t="str">
        <f t="shared" si="15"/>
        <v>き６６</v>
      </c>
      <c r="G144" s="1" t="str">
        <f t="shared" si="16"/>
        <v>細川知剛</v>
      </c>
      <c r="H144" s="8" t="s">
        <v>158</v>
      </c>
      <c r="I144" s="8" t="s">
        <v>34</v>
      </c>
      <c r="J144" s="25">
        <v>1989</v>
      </c>
      <c r="K144" s="24">
        <f t="shared" si="17"/>
        <v>28</v>
      </c>
      <c r="L144" s="10" t="str">
        <f t="shared" si="18"/>
        <v>OK</v>
      </c>
      <c r="M144" s="1" t="s">
        <v>1213</v>
      </c>
    </row>
    <row r="145" spans="1:13" s="163" customFormat="1" ht="13.5">
      <c r="A145" s="1" t="s">
        <v>1214</v>
      </c>
      <c r="B145" s="163" t="s">
        <v>1215</v>
      </c>
      <c r="C145" s="163" t="s">
        <v>1216</v>
      </c>
      <c r="D145" s="8" t="s">
        <v>1217</v>
      </c>
      <c r="F145" s="10" t="str">
        <f t="shared" si="15"/>
        <v>き６７</v>
      </c>
      <c r="G145" s="1" t="str">
        <f t="shared" si="16"/>
        <v>伊藤成行</v>
      </c>
      <c r="H145" s="8" t="s">
        <v>158</v>
      </c>
      <c r="I145" s="8" t="s">
        <v>34</v>
      </c>
      <c r="J145" s="25">
        <v>1951</v>
      </c>
      <c r="K145" s="24">
        <f t="shared" si="17"/>
        <v>66</v>
      </c>
      <c r="L145" s="10" t="str">
        <f t="shared" si="18"/>
        <v>OK</v>
      </c>
      <c r="M145" s="1" t="s">
        <v>1213</v>
      </c>
    </row>
    <row r="146" spans="1:13" s="163" customFormat="1" ht="13.5">
      <c r="A146" s="1" t="s">
        <v>1218</v>
      </c>
      <c r="B146" s="171" t="s">
        <v>1219</v>
      </c>
      <c r="C146" s="171" t="s">
        <v>1220</v>
      </c>
      <c r="D146" s="8" t="s">
        <v>1170</v>
      </c>
      <c r="F146" s="10" t="str">
        <f t="shared" si="15"/>
        <v>き６８</v>
      </c>
      <c r="G146" s="52" t="str">
        <f t="shared" si="16"/>
        <v>青木香奈依</v>
      </c>
      <c r="H146" s="8" t="s">
        <v>158</v>
      </c>
      <c r="I146" s="8" t="s">
        <v>1184</v>
      </c>
      <c r="J146" s="25">
        <v>1988</v>
      </c>
      <c r="K146" s="24">
        <f t="shared" si="17"/>
        <v>29</v>
      </c>
      <c r="L146" s="10" t="str">
        <f t="shared" si="18"/>
        <v>OK</v>
      </c>
      <c r="M146" s="1" t="s">
        <v>1213</v>
      </c>
    </row>
    <row r="147" spans="1:13" s="163" customFormat="1" ht="13.5">
      <c r="A147" s="1" t="s">
        <v>1221</v>
      </c>
      <c r="B147" s="173" t="s">
        <v>1222</v>
      </c>
      <c r="C147" s="173" t="s">
        <v>1223</v>
      </c>
      <c r="D147" s="8" t="s">
        <v>1170</v>
      </c>
      <c r="F147" s="10" t="str">
        <f t="shared" si="15"/>
        <v>き６９</v>
      </c>
      <c r="G147" s="52" t="str">
        <f t="shared" si="16"/>
        <v>金山真理子</v>
      </c>
      <c r="H147" s="8" t="s">
        <v>158</v>
      </c>
      <c r="I147" s="8" t="s">
        <v>1224</v>
      </c>
      <c r="J147" s="25">
        <v>1990</v>
      </c>
      <c r="K147" s="24">
        <f t="shared" si="17"/>
        <v>27</v>
      </c>
      <c r="L147" s="10" t="str">
        <f t="shared" si="18"/>
        <v>OK</v>
      </c>
      <c r="M147" s="1" t="s">
        <v>1213</v>
      </c>
    </row>
    <row r="148" spans="1:13" s="163" customFormat="1" ht="13.5">
      <c r="A148" s="1" t="s">
        <v>1225</v>
      </c>
      <c r="B148" s="52" t="s">
        <v>1226</v>
      </c>
      <c r="C148" s="52" t="s">
        <v>1227</v>
      </c>
      <c r="D148" s="8" t="s">
        <v>1189</v>
      </c>
      <c r="F148" s="10" t="str">
        <f t="shared" si="15"/>
        <v>き７０</v>
      </c>
      <c r="G148" s="52" t="str">
        <f t="shared" si="16"/>
        <v>亀井莉乃</v>
      </c>
      <c r="H148" s="8" t="s">
        <v>158</v>
      </c>
      <c r="I148" s="8" t="s">
        <v>1184</v>
      </c>
      <c r="J148" s="25">
        <v>1991</v>
      </c>
      <c r="K148" s="24">
        <f t="shared" si="17"/>
        <v>26</v>
      </c>
      <c r="L148" s="10" t="str">
        <f t="shared" si="18"/>
        <v>OK</v>
      </c>
      <c r="M148" s="1" t="s">
        <v>1228</v>
      </c>
    </row>
    <row r="149" spans="1:13" s="163" customFormat="1" ht="13.5">
      <c r="A149" s="1" t="s">
        <v>1229</v>
      </c>
      <c r="B149" s="52" t="s">
        <v>1230</v>
      </c>
      <c r="C149" s="52" t="s">
        <v>1231</v>
      </c>
      <c r="D149" s="8" t="s">
        <v>1170</v>
      </c>
      <c r="F149" s="10" t="str">
        <f t="shared" si="15"/>
        <v>き７１</v>
      </c>
      <c r="G149" s="52" t="str">
        <f t="shared" si="16"/>
        <v>島井美帆</v>
      </c>
      <c r="H149" s="8" t="s">
        <v>158</v>
      </c>
      <c r="I149" s="8" t="s">
        <v>1224</v>
      </c>
      <c r="J149" s="25">
        <v>1995</v>
      </c>
      <c r="K149" s="24">
        <f t="shared" si="17"/>
        <v>22</v>
      </c>
      <c r="L149" s="10" t="str">
        <f t="shared" si="18"/>
        <v>OK</v>
      </c>
      <c r="M149" s="1" t="s">
        <v>1213</v>
      </c>
    </row>
    <row r="150" spans="1:13" s="163" customFormat="1" ht="13.5">
      <c r="A150" s="1" t="s">
        <v>1232</v>
      </c>
      <c r="B150" s="52" t="s">
        <v>1233</v>
      </c>
      <c r="C150" s="52" t="s">
        <v>1234</v>
      </c>
      <c r="D150" s="8" t="s">
        <v>1189</v>
      </c>
      <c r="F150" s="10" t="str">
        <f t="shared" si="15"/>
        <v>き７２</v>
      </c>
      <c r="G150" s="52" t="str">
        <f t="shared" si="16"/>
        <v>田端輝子</v>
      </c>
      <c r="H150" s="8" t="s">
        <v>158</v>
      </c>
      <c r="I150" s="8" t="s">
        <v>1224</v>
      </c>
      <c r="J150" s="6">
        <v>1981</v>
      </c>
      <c r="K150" s="24">
        <f t="shared" si="17"/>
        <v>36</v>
      </c>
      <c r="L150" s="10" t="str">
        <f t="shared" si="18"/>
        <v>OK</v>
      </c>
      <c r="M150" s="1" t="s">
        <v>1235</v>
      </c>
    </row>
    <row r="151" spans="1:13" s="163" customFormat="1" ht="13.5">
      <c r="A151" s="1" t="s">
        <v>1236</v>
      </c>
      <c r="B151" s="52" t="s">
        <v>1237</v>
      </c>
      <c r="C151" s="52" t="s">
        <v>1238</v>
      </c>
      <c r="D151" s="8" t="s">
        <v>1239</v>
      </c>
      <c r="F151" s="10" t="str">
        <f t="shared" si="15"/>
        <v>き７３</v>
      </c>
      <c r="G151" s="52" t="str">
        <f t="shared" si="16"/>
        <v>由井利紗子</v>
      </c>
      <c r="H151" s="8" t="s">
        <v>158</v>
      </c>
      <c r="I151" s="8" t="s">
        <v>1240</v>
      </c>
      <c r="J151" s="25">
        <v>1991</v>
      </c>
      <c r="K151" s="24">
        <f t="shared" si="17"/>
        <v>26</v>
      </c>
      <c r="L151" s="10" t="str">
        <f t="shared" si="18"/>
        <v>OK</v>
      </c>
      <c r="M151" s="1" t="s">
        <v>1241</v>
      </c>
    </row>
    <row r="152" spans="1:13" s="5" customFormat="1" ht="13.5">
      <c r="A152" s="1"/>
      <c r="B152" s="26"/>
      <c r="C152" s="26"/>
      <c r="D152" s="8"/>
      <c r="E152" s="1"/>
      <c r="F152" s="10"/>
      <c r="G152" s="13"/>
      <c r="H152" s="8"/>
      <c r="I152" s="8"/>
      <c r="J152" s="25"/>
      <c r="K152" s="24"/>
      <c r="L152" s="10">
        <f t="shared" si="18"/>
      </c>
      <c r="M152" s="4"/>
    </row>
    <row r="153" spans="1:12" s="4" customFormat="1" ht="13.5">
      <c r="A153" s="1"/>
      <c r="B153" s="26"/>
      <c r="C153" s="26"/>
      <c r="D153" s="8"/>
      <c r="E153" s="1"/>
      <c r="F153" s="10"/>
      <c r="G153" s="13"/>
      <c r="H153" s="8"/>
      <c r="I153" s="8"/>
      <c r="J153" s="25"/>
      <c r="K153" s="24"/>
      <c r="L153" s="10">
        <f t="shared" si="18"/>
      </c>
    </row>
    <row r="154" spans="1:12" s="4" customFormat="1" ht="13.5">
      <c r="A154" s="1"/>
      <c r="B154" s="26"/>
      <c r="C154" s="26"/>
      <c r="D154" s="8"/>
      <c r="E154" s="1"/>
      <c r="F154" s="10"/>
      <c r="G154" s="13"/>
      <c r="H154" s="8"/>
      <c r="I154" s="8"/>
      <c r="J154" s="25"/>
      <c r="K154" s="24"/>
      <c r="L154" s="10">
        <f t="shared" si="18"/>
      </c>
    </row>
    <row r="155" spans="1:12" s="4" customFormat="1" ht="13.5">
      <c r="A155" s="1"/>
      <c r="B155" s="26"/>
      <c r="C155" s="26"/>
      <c r="D155" s="8"/>
      <c r="E155" s="1"/>
      <c r="F155" s="10"/>
      <c r="G155" s="13"/>
      <c r="H155" s="8"/>
      <c r="I155" s="8"/>
      <c r="J155" s="25"/>
      <c r="K155" s="24"/>
      <c r="L155" s="10">
        <f t="shared" si="18"/>
      </c>
    </row>
    <row r="156" spans="1:12" s="163" customFormat="1" ht="13.5">
      <c r="A156" s="1"/>
      <c r="B156" s="629" t="s">
        <v>329</v>
      </c>
      <c r="C156" s="629"/>
      <c r="D156" s="638" t="s">
        <v>330</v>
      </c>
      <c r="E156" s="638"/>
      <c r="F156" s="638"/>
      <c r="G156" s="638"/>
      <c r="H156" s="1"/>
      <c r="I156" s="6"/>
      <c r="J156" s="6"/>
      <c r="K156" s="10">
        <f>IF(F156="","",IF(COUNTIF($F$1:$F$73,F156)&gt;1,"2重登録","OK"))</f>
      </c>
      <c r="L156" s="10">
        <f t="shared" si="18"/>
      </c>
    </row>
    <row r="157" spans="1:12" s="163" customFormat="1" ht="13.5">
      <c r="A157" s="1"/>
      <c r="B157" s="629"/>
      <c r="C157" s="629"/>
      <c r="D157" s="638"/>
      <c r="E157" s="638"/>
      <c r="F157" s="638"/>
      <c r="G157" s="638"/>
      <c r="H157" s="1"/>
      <c r="I157" s="6"/>
      <c r="J157" s="6"/>
      <c r="K157" s="10">
        <f>IF(F157="","",IF(COUNTIF($F$1:$F$73,F157)&gt;1,"2重登録","OK"))</f>
      </c>
      <c r="L157" s="10">
        <f t="shared" si="18"/>
      </c>
    </row>
    <row r="158" spans="1:17" s="163" customFormat="1" ht="13.5">
      <c r="A158" s="1"/>
      <c r="B158" s="8"/>
      <c r="C158" s="9"/>
      <c r="D158" s="1"/>
      <c r="E158" s="10">
        <f>A158</f>
        <v>0</v>
      </c>
      <c r="F158" s="1" t="s">
        <v>26</v>
      </c>
      <c r="G158" s="627" t="s">
        <v>27</v>
      </c>
      <c r="H158" s="627"/>
      <c r="I158" s="627"/>
      <c r="J158" s="10"/>
      <c r="K158" s="10"/>
      <c r="L158" s="10" t="str">
        <f t="shared" si="18"/>
        <v>OK</v>
      </c>
      <c r="P158" s="162"/>
      <c r="Q158" s="162"/>
    </row>
    <row r="159" spans="2:12" s="163" customFormat="1" ht="13.5">
      <c r="B159" s="11"/>
      <c r="C159" s="1"/>
      <c r="D159" s="1"/>
      <c r="E159" s="10"/>
      <c r="F159" s="7">
        <f>COUNTIF(M161:$M$190,"東近江市")</f>
        <v>4</v>
      </c>
      <c r="G159" s="632">
        <f>($F$159/RIGHT($A$190,2))</f>
        <v>0.13333333333333333</v>
      </c>
      <c r="H159" s="632"/>
      <c r="I159" s="632"/>
      <c r="J159" s="10"/>
      <c r="K159" s="10"/>
      <c r="L159" s="10" t="str">
        <f t="shared" si="18"/>
        <v>OK</v>
      </c>
    </row>
    <row r="160" spans="2:12" s="163" customFormat="1" ht="13.5">
      <c r="B160" s="11"/>
      <c r="C160" s="11"/>
      <c r="D160" s="162" t="s">
        <v>29</v>
      </c>
      <c r="E160" s="162"/>
      <c r="F160" s="162"/>
      <c r="G160" s="7"/>
      <c r="H160" s="30" t="s">
        <v>30</v>
      </c>
      <c r="I160" s="23"/>
      <c r="J160" s="23"/>
      <c r="K160" s="10"/>
      <c r="L160" s="10">
        <f t="shared" si="18"/>
      </c>
    </row>
    <row r="161" spans="1:13" s="163" customFormat="1" ht="13.5">
      <c r="A161" s="1" t="s">
        <v>331</v>
      </c>
      <c r="B161" s="37" t="s">
        <v>332</v>
      </c>
      <c r="C161" s="37" t="s">
        <v>333</v>
      </c>
      <c r="D161" s="174" t="s">
        <v>4</v>
      </c>
      <c r="E161" s="174"/>
      <c r="F161" s="1" t="s">
        <v>334</v>
      </c>
      <c r="G161" s="1" t="str">
        <f aca="true" t="shared" si="19" ref="G161:G176">B161&amp;C161</f>
        <v>水本佑人</v>
      </c>
      <c r="H161" s="174" t="s">
        <v>4</v>
      </c>
      <c r="I161" s="1" t="s">
        <v>34</v>
      </c>
      <c r="J161" s="6">
        <v>1998</v>
      </c>
      <c r="K161" s="24">
        <f>IF(J161="","",(2017-J161))</f>
        <v>19</v>
      </c>
      <c r="L161" s="10" t="str">
        <f t="shared" si="18"/>
        <v>OK</v>
      </c>
      <c r="M161" s="41" t="s">
        <v>35</v>
      </c>
    </row>
    <row r="162" spans="1:13" s="163" customFormat="1" ht="13.5">
      <c r="A162" s="1" t="s">
        <v>335</v>
      </c>
      <c r="B162" s="37" t="s">
        <v>336</v>
      </c>
      <c r="C162" s="37" t="s">
        <v>337</v>
      </c>
      <c r="D162" s="174" t="s">
        <v>4</v>
      </c>
      <c r="E162" s="174"/>
      <c r="F162" s="174" t="str">
        <f aca="true" t="shared" si="20" ref="F162:F190">A162</f>
        <v>ふ０２</v>
      </c>
      <c r="G162" s="1" t="str">
        <f t="shared" si="19"/>
        <v>大島巧也</v>
      </c>
      <c r="H162" s="174" t="s">
        <v>4</v>
      </c>
      <c r="I162" s="1" t="s">
        <v>34</v>
      </c>
      <c r="J162" s="6">
        <v>1989</v>
      </c>
      <c r="K162" s="24">
        <f aca="true" t="shared" si="21" ref="K162:K190">IF(J162="","",(2017-J162))</f>
        <v>28</v>
      </c>
      <c r="L162" s="10" t="str">
        <f t="shared" si="18"/>
        <v>OK</v>
      </c>
      <c r="M162" s="1" t="s">
        <v>237</v>
      </c>
    </row>
    <row r="163" spans="1:13" s="163" customFormat="1" ht="13.5">
      <c r="A163" s="1" t="s">
        <v>338</v>
      </c>
      <c r="B163" s="37" t="s">
        <v>339</v>
      </c>
      <c r="C163" s="38" t="s">
        <v>340</v>
      </c>
      <c r="D163" s="174" t="s">
        <v>4</v>
      </c>
      <c r="E163" s="174"/>
      <c r="F163" s="174" t="str">
        <f t="shared" si="20"/>
        <v>ふ０３</v>
      </c>
      <c r="G163" s="1" t="str">
        <f t="shared" si="19"/>
        <v>津田原樹</v>
      </c>
      <c r="H163" s="174" t="s">
        <v>4</v>
      </c>
      <c r="I163" s="1" t="s">
        <v>34</v>
      </c>
      <c r="J163" s="6">
        <v>1954</v>
      </c>
      <c r="K163" s="24">
        <f t="shared" si="21"/>
        <v>63</v>
      </c>
      <c r="L163" s="10" t="str">
        <f t="shared" si="18"/>
        <v>OK</v>
      </c>
      <c r="M163" s="1" t="s">
        <v>63</v>
      </c>
    </row>
    <row r="164" spans="1:13" s="163" customFormat="1" ht="13.5">
      <c r="A164" s="1" t="s">
        <v>341</v>
      </c>
      <c r="B164" s="37" t="s">
        <v>342</v>
      </c>
      <c r="C164" s="37" t="s">
        <v>343</v>
      </c>
      <c r="D164" s="174" t="s">
        <v>4</v>
      </c>
      <c r="E164" s="174"/>
      <c r="F164" s="174" t="str">
        <f t="shared" si="20"/>
        <v>ふ０４</v>
      </c>
      <c r="G164" s="1" t="str">
        <f t="shared" si="19"/>
        <v>土肥将博</v>
      </c>
      <c r="H164" s="174" t="s">
        <v>4</v>
      </c>
      <c r="I164" s="1" t="s">
        <v>34</v>
      </c>
      <c r="J164" s="6">
        <v>1964</v>
      </c>
      <c r="K164" s="24">
        <f t="shared" si="21"/>
        <v>53</v>
      </c>
      <c r="L164" s="10" t="str">
        <f t="shared" si="18"/>
        <v>OK</v>
      </c>
      <c r="M164" s="42" t="s">
        <v>63</v>
      </c>
    </row>
    <row r="165" spans="1:13" s="163" customFormat="1" ht="13.5">
      <c r="A165" s="1" t="s">
        <v>344</v>
      </c>
      <c r="B165" s="37" t="s">
        <v>345</v>
      </c>
      <c r="C165" s="37" t="s">
        <v>346</v>
      </c>
      <c r="D165" s="174" t="s">
        <v>4</v>
      </c>
      <c r="E165" s="174"/>
      <c r="F165" s="174" t="str">
        <f t="shared" si="20"/>
        <v>ふ０５</v>
      </c>
      <c r="G165" s="1" t="str">
        <f t="shared" si="19"/>
        <v>奥内栄治</v>
      </c>
      <c r="H165" s="174" t="s">
        <v>4</v>
      </c>
      <c r="I165" s="1" t="s">
        <v>34</v>
      </c>
      <c r="J165" s="6">
        <v>1969</v>
      </c>
      <c r="K165" s="24">
        <f t="shared" si="21"/>
        <v>48</v>
      </c>
      <c r="L165" s="10" t="str">
        <f t="shared" si="18"/>
        <v>OK</v>
      </c>
      <c r="M165" s="42" t="s">
        <v>63</v>
      </c>
    </row>
    <row r="166" spans="1:13" s="163" customFormat="1" ht="13.5">
      <c r="A166" s="1" t="s">
        <v>347</v>
      </c>
      <c r="B166" s="37" t="s">
        <v>348</v>
      </c>
      <c r="C166" s="37" t="s">
        <v>349</v>
      </c>
      <c r="D166" s="174" t="s">
        <v>4</v>
      </c>
      <c r="E166" s="174"/>
      <c r="F166" s="174" t="str">
        <f t="shared" si="20"/>
        <v>ふ０６</v>
      </c>
      <c r="G166" s="1" t="str">
        <f t="shared" si="19"/>
        <v>油利 享</v>
      </c>
      <c r="H166" s="174" t="s">
        <v>4</v>
      </c>
      <c r="I166" s="1" t="s">
        <v>34</v>
      </c>
      <c r="J166" s="6">
        <v>1955</v>
      </c>
      <c r="K166" s="24">
        <f t="shared" si="21"/>
        <v>62</v>
      </c>
      <c r="L166" s="10" t="str">
        <f t="shared" si="18"/>
        <v>OK</v>
      </c>
      <c r="M166" s="40" t="s">
        <v>162</v>
      </c>
    </row>
    <row r="167" spans="1:13" s="163" customFormat="1" ht="13.5">
      <c r="A167" s="1" t="s">
        <v>350</v>
      </c>
      <c r="B167" s="37" t="s">
        <v>351</v>
      </c>
      <c r="C167" s="37" t="s">
        <v>352</v>
      </c>
      <c r="D167" s="174" t="s">
        <v>4</v>
      </c>
      <c r="E167" s="174"/>
      <c r="F167" s="174" t="str">
        <f t="shared" si="20"/>
        <v>ふ０７</v>
      </c>
      <c r="G167" s="1" t="str">
        <f t="shared" si="19"/>
        <v>鈴木英夫</v>
      </c>
      <c r="H167" s="174" t="s">
        <v>4</v>
      </c>
      <c r="I167" s="1" t="s">
        <v>34</v>
      </c>
      <c r="J167" s="6">
        <v>1955</v>
      </c>
      <c r="K167" s="24">
        <f t="shared" si="21"/>
        <v>62</v>
      </c>
      <c r="L167" s="10" t="str">
        <f t="shared" si="18"/>
        <v>OK</v>
      </c>
      <c r="M167" s="40" t="s">
        <v>162</v>
      </c>
    </row>
    <row r="168" spans="1:13" s="163" customFormat="1" ht="13.5">
      <c r="A168" s="1" t="s">
        <v>353</v>
      </c>
      <c r="B168" s="37" t="s">
        <v>354</v>
      </c>
      <c r="C168" s="37" t="s">
        <v>355</v>
      </c>
      <c r="D168" s="174" t="s">
        <v>4</v>
      </c>
      <c r="E168" s="174"/>
      <c r="F168" s="174" t="str">
        <f t="shared" si="20"/>
        <v>ふ０８</v>
      </c>
      <c r="G168" s="1" t="str">
        <f t="shared" si="19"/>
        <v>長谷出 浩</v>
      </c>
      <c r="H168" s="174" t="s">
        <v>4</v>
      </c>
      <c r="I168" s="1" t="s">
        <v>34</v>
      </c>
      <c r="J168" s="6">
        <v>1960</v>
      </c>
      <c r="K168" s="24">
        <f t="shared" si="21"/>
        <v>57</v>
      </c>
      <c r="L168" s="10" t="str">
        <f t="shared" si="18"/>
        <v>OK</v>
      </c>
      <c r="M168" s="40" t="s">
        <v>162</v>
      </c>
    </row>
    <row r="169" spans="1:13" s="163" customFormat="1" ht="13.5">
      <c r="A169" s="1" t="s">
        <v>356</v>
      </c>
      <c r="B169" s="37" t="s">
        <v>357</v>
      </c>
      <c r="C169" s="37" t="s">
        <v>358</v>
      </c>
      <c r="D169" s="174" t="s">
        <v>4</v>
      </c>
      <c r="E169" s="174"/>
      <c r="F169" s="174" t="str">
        <f t="shared" si="20"/>
        <v>ふ０９</v>
      </c>
      <c r="G169" s="1" t="str">
        <f t="shared" si="19"/>
        <v>山崎  豊</v>
      </c>
      <c r="H169" s="174" t="s">
        <v>4</v>
      </c>
      <c r="I169" s="1" t="s">
        <v>34</v>
      </c>
      <c r="J169" s="6">
        <v>1975</v>
      </c>
      <c r="K169" s="24">
        <f t="shared" si="21"/>
        <v>42</v>
      </c>
      <c r="L169" s="10" t="str">
        <f t="shared" si="18"/>
        <v>OK</v>
      </c>
      <c r="M169" s="40" t="s">
        <v>162</v>
      </c>
    </row>
    <row r="170" spans="1:13" s="163" customFormat="1" ht="13.5">
      <c r="A170" s="1" t="s">
        <v>359</v>
      </c>
      <c r="B170" s="38" t="s">
        <v>360</v>
      </c>
      <c r="C170" s="38" t="s">
        <v>361</v>
      </c>
      <c r="D170" s="174" t="s">
        <v>4</v>
      </c>
      <c r="E170" s="174"/>
      <c r="F170" s="174" t="str">
        <f t="shared" si="20"/>
        <v>ふ１０</v>
      </c>
      <c r="G170" s="1" t="str">
        <f t="shared" si="19"/>
        <v>三代康成</v>
      </c>
      <c r="H170" s="174" t="s">
        <v>4</v>
      </c>
      <c r="I170" s="1" t="s">
        <v>34</v>
      </c>
      <c r="J170" s="6">
        <v>1968</v>
      </c>
      <c r="K170" s="24">
        <f t="shared" si="21"/>
        <v>49</v>
      </c>
      <c r="L170" s="10" t="str">
        <f t="shared" si="18"/>
        <v>OK</v>
      </c>
      <c r="M170" s="42" t="s">
        <v>63</v>
      </c>
    </row>
    <row r="171" spans="1:13" s="163" customFormat="1" ht="13.5">
      <c r="A171" s="1" t="s">
        <v>362</v>
      </c>
      <c r="B171" s="38" t="s">
        <v>332</v>
      </c>
      <c r="C171" s="38" t="s">
        <v>363</v>
      </c>
      <c r="D171" s="174" t="s">
        <v>4</v>
      </c>
      <c r="E171" s="174"/>
      <c r="F171" s="174" t="str">
        <f t="shared" si="20"/>
        <v>ふ１１</v>
      </c>
      <c r="G171" s="1" t="str">
        <f t="shared" si="19"/>
        <v>水本淳史</v>
      </c>
      <c r="H171" s="174" t="s">
        <v>4</v>
      </c>
      <c r="I171" s="1" t="s">
        <v>34</v>
      </c>
      <c r="J171" s="6">
        <v>1970</v>
      </c>
      <c r="K171" s="24">
        <f t="shared" si="21"/>
        <v>47</v>
      </c>
      <c r="L171" s="10" t="str">
        <f t="shared" si="18"/>
        <v>OK</v>
      </c>
      <c r="M171" s="43" t="s">
        <v>35</v>
      </c>
    </row>
    <row r="172" spans="1:20" s="163" customFormat="1" ht="13.5">
      <c r="A172" s="1" t="s">
        <v>364</v>
      </c>
      <c r="B172" s="8" t="s">
        <v>164</v>
      </c>
      <c r="C172" s="8" t="s">
        <v>365</v>
      </c>
      <c r="D172" s="1" t="s">
        <v>4</v>
      </c>
      <c r="E172" s="1"/>
      <c r="F172" s="10" t="str">
        <f t="shared" si="20"/>
        <v>ふ１２</v>
      </c>
      <c r="G172" s="1" t="str">
        <f t="shared" si="19"/>
        <v>山本将義</v>
      </c>
      <c r="H172" s="174" t="s">
        <v>4</v>
      </c>
      <c r="I172" s="12" t="s">
        <v>34</v>
      </c>
      <c r="J172" s="25">
        <v>1986</v>
      </c>
      <c r="K172" s="24">
        <f t="shared" si="21"/>
        <v>31</v>
      </c>
      <c r="L172" s="10" t="str">
        <f t="shared" si="18"/>
        <v>OK</v>
      </c>
      <c r="M172" s="42" t="s">
        <v>35</v>
      </c>
      <c r="T172" s="162"/>
    </row>
    <row r="173" spans="1:19" s="163" customFormat="1" ht="13.5">
      <c r="A173" s="1" t="s">
        <v>366</v>
      </c>
      <c r="B173" s="8" t="s">
        <v>367</v>
      </c>
      <c r="C173" s="8" t="s">
        <v>368</v>
      </c>
      <c r="D173" s="174" t="s">
        <v>4</v>
      </c>
      <c r="E173" s="1"/>
      <c r="F173" s="10" t="str">
        <f t="shared" si="20"/>
        <v>ふ１３</v>
      </c>
      <c r="G173" s="1" t="str">
        <f t="shared" si="19"/>
        <v>大丸和輝</v>
      </c>
      <c r="H173" s="174" t="s">
        <v>4</v>
      </c>
      <c r="I173" s="12" t="s">
        <v>34</v>
      </c>
      <c r="J173" s="25">
        <v>1991</v>
      </c>
      <c r="K173" s="24">
        <f t="shared" si="21"/>
        <v>26</v>
      </c>
      <c r="L173" s="10" t="str">
        <f t="shared" si="18"/>
        <v>OK</v>
      </c>
      <c r="M173" s="1" t="s">
        <v>63</v>
      </c>
      <c r="S173" s="162"/>
    </row>
    <row r="174" spans="1:13" s="163" customFormat="1" ht="13.5">
      <c r="A174" s="1" t="s">
        <v>369</v>
      </c>
      <c r="B174" s="37" t="s">
        <v>370</v>
      </c>
      <c r="C174" s="37" t="s">
        <v>371</v>
      </c>
      <c r="D174" s="174" t="s">
        <v>4</v>
      </c>
      <c r="E174" s="174"/>
      <c r="F174" s="174" t="str">
        <f t="shared" si="20"/>
        <v>ふ１４</v>
      </c>
      <c r="G174" s="1" t="str">
        <f t="shared" si="19"/>
        <v>清水善弘</v>
      </c>
      <c r="H174" s="174" t="s">
        <v>4</v>
      </c>
      <c r="I174" s="1" t="s">
        <v>34</v>
      </c>
      <c r="J174" s="6">
        <v>1952</v>
      </c>
      <c r="K174" s="24">
        <f t="shared" si="21"/>
        <v>65</v>
      </c>
      <c r="L174" s="10" t="str">
        <f t="shared" si="18"/>
        <v>OK</v>
      </c>
      <c r="M174" s="42" t="s">
        <v>63</v>
      </c>
    </row>
    <row r="175" spans="1:13" s="163" customFormat="1" ht="13.5">
      <c r="A175" s="1" t="s">
        <v>372</v>
      </c>
      <c r="B175" s="37" t="s">
        <v>373</v>
      </c>
      <c r="C175" s="37" t="s">
        <v>374</v>
      </c>
      <c r="D175" s="174" t="s">
        <v>4</v>
      </c>
      <c r="E175" s="174"/>
      <c r="F175" s="174" t="str">
        <f t="shared" si="20"/>
        <v>ふ１５</v>
      </c>
      <c r="G175" s="1" t="str">
        <f t="shared" si="19"/>
        <v>平塚 聡</v>
      </c>
      <c r="H175" s="174" t="s">
        <v>4</v>
      </c>
      <c r="I175" s="1" t="s">
        <v>34</v>
      </c>
      <c r="J175" s="6">
        <v>1960</v>
      </c>
      <c r="K175" s="24">
        <f t="shared" si="21"/>
        <v>57</v>
      </c>
      <c r="L175" s="10" t="str">
        <f t="shared" si="18"/>
        <v>OK</v>
      </c>
      <c r="M175" s="42" t="s">
        <v>35</v>
      </c>
    </row>
    <row r="176" spans="1:20" s="163" customFormat="1" ht="13.5">
      <c r="A176" s="1" t="s">
        <v>375</v>
      </c>
      <c r="B176" s="1" t="s">
        <v>376</v>
      </c>
      <c r="C176" s="1" t="s">
        <v>377</v>
      </c>
      <c r="D176" s="1" t="s">
        <v>4</v>
      </c>
      <c r="E176" s="1"/>
      <c r="F176" s="1" t="str">
        <f t="shared" si="20"/>
        <v>ふ１６</v>
      </c>
      <c r="G176" s="1" t="str">
        <f t="shared" si="19"/>
        <v>脇野佳邦</v>
      </c>
      <c r="H176" s="174" t="s">
        <v>4</v>
      </c>
      <c r="I176" s="1" t="s">
        <v>34</v>
      </c>
      <c r="J176" s="6">
        <v>1973</v>
      </c>
      <c r="K176" s="24">
        <f t="shared" si="21"/>
        <v>44</v>
      </c>
      <c r="L176" s="10" t="str">
        <f t="shared" si="18"/>
        <v>OK</v>
      </c>
      <c r="M176" s="1" t="s">
        <v>63</v>
      </c>
      <c r="T176" s="162"/>
    </row>
    <row r="177" spans="1:13" s="163" customFormat="1" ht="13.5">
      <c r="A177" s="1" t="s">
        <v>378</v>
      </c>
      <c r="B177" s="1" t="s">
        <v>379</v>
      </c>
      <c r="C177" s="1" t="s">
        <v>380</v>
      </c>
      <c r="D177" s="1" t="s">
        <v>4</v>
      </c>
      <c r="E177" s="1"/>
      <c r="F177" s="39" t="str">
        <f t="shared" si="20"/>
        <v>ふ１７</v>
      </c>
      <c r="G177" s="1" t="s">
        <v>381</v>
      </c>
      <c r="H177" s="174" t="s">
        <v>4</v>
      </c>
      <c r="I177" s="33" t="s">
        <v>34</v>
      </c>
      <c r="J177" s="25">
        <v>1971</v>
      </c>
      <c r="K177" s="24">
        <f t="shared" si="21"/>
        <v>46</v>
      </c>
      <c r="L177" s="10" t="str">
        <f t="shared" si="18"/>
        <v>OK</v>
      </c>
      <c r="M177" s="1" t="s">
        <v>319</v>
      </c>
    </row>
    <row r="178" spans="1:13" s="163" customFormat="1" ht="13.5">
      <c r="A178" s="1" t="s">
        <v>382</v>
      </c>
      <c r="B178" s="1" t="s">
        <v>383</v>
      </c>
      <c r="C178" s="1" t="s">
        <v>384</v>
      </c>
      <c r="D178" s="1" t="s">
        <v>4</v>
      </c>
      <c r="E178" s="1"/>
      <c r="F178" s="39" t="str">
        <f t="shared" si="20"/>
        <v>ふ１８</v>
      </c>
      <c r="G178" s="1" t="s">
        <v>385</v>
      </c>
      <c r="H178" s="174" t="s">
        <v>4</v>
      </c>
      <c r="I178" s="33" t="s">
        <v>34</v>
      </c>
      <c r="J178" s="25">
        <v>1970</v>
      </c>
      <c r="K178" s="24">
        <f t="shared" si="21"/>
        <v>47</v>
      </c>
      <c r="L178" s="10" t="str">
        <f t="shared" si="18"/>
        <v>OK</v>
      </c>
      <c r="M178" s="1" t="s">
        <v>69</v>
      </c>
    </row>
    <row r="179" spans="1:13" s="163" customFormat="1" ht="13.5">
      <c r="A179" s="1" t="s">
        <v>386</v>
      </c>
      <c r="B179" s="37" t="s">
        <v>373</v>
      </c>
      <c r="C179" s="38" t="s">
        <v>387</v>
      </c>
      <c r="D179" s="174" t="s">
        <v>4</v>
      </c>
      <c r="E179" s="1" t="s">
        <v>388</v>
      </c>
      <c r="F179" s="174" t="str">
        <f t="shared" si="20"/>
        <v>ふ１９</v>
      </c>
      <c r="G179" s="1" t="str">
        <f aca="true" t="shared" si="22" ref="G179:G187">B179&amp;C179</f>
        <v>平塚好真</v>
      </c>
      <c r="H179" s="174" t="s">
        <v>4</v>
      </c>
      <c r="I179" s="1" t="s">
        <v>34</v>
      </c>
      <c r="J179" s="6">
        <v>2004</v>
      </c>
      <c r="K179" s="24">
        <f t="shared" si="21"/>
        <v>13</v>
      </c>
      <c r="L179" s="10" t="str">
        <f t="shared" si="18"/>
        <v>OK</v>
      </c>
      <c r="M179" s="1" t="s">
        <v>35</v>
      </c>
    </row>
    <row r="180" spans="1:13" s="163" customFormat="1" ht="13.5">
      <c r="A180" s="1" t="s">
        <v>389</v>
      </c>
      <c r="B180" s="13" t="s">
        <v>111</v>
      </c>
      <c r="C180" s="13" t="s">
        <v>390</v>
      </c>
      <c r="D180" s="174" t="s">
        <v>4</v>
      </c>
      <c r="E180" s="1"/>
      <c r="F180" s="10" t="str">
        <f t="shared" si="20"/>
        <v>ふ２０</v>
      </c>
      <c r="G180" s="8" t="str">
        <f t="shared" si="22"/>
        <v>松井美和子</v>
      </c>
      <c r="H180" s="174" t="s">
        <v>4</v>
      </c>
      <c r="I180" s="26" t="s">
        <v>57</v>
      </c>
      <c r="J180" s="25">
        <v>1969</v>
      </c>
      <c r="K180" s="24">
        <f t="shared" si="21"/>
        <v>48</v>
      </c>
      <c r="L180" s="10" t="str">
        <f t="shared" si="18"/>
        <v>OK</v>
      </c>
      <c r="M180" s="1" t="s">
        <v>76</v>
      </c>
    </row>
    <row r="181" spans="1:13" s="163" customFormat="1" ht="13.5">
      <c r="A181" s="1" t="s">
        <v>391</v>
      </c>
      <c r="B181" s="13" t="s">
        <v>360</v>
      </c>
      <c r="C181" s="13" t="s">
        <v>392</v>
      </c>
      <c r="D181" s="174" t="s">
        <v>4</v>
      </c>
      <c r="E181" s="1"/>
      <c r="F181" s="1" t="str">
        <f t="shared" si="20"/>
        <v>ふ２１</v>
      </c>
      <c r="G181" s="8" t="str">
        <f t="shared" si="22"/>
        <v>三代梨絵</v>
      </c>
      <c r="H181" s="174" t="s">
        <v>4</v>
      </c>
      <c r="I181" s="26" t="s">
        <v>57</v>
      </c>
      <c r="J181" s="6">
        <v>1976</v>
      </c>
      <c r="K181" s="24">
        <f t="shared" si="21"/>
        <v>41</v>
      </c>
      <c r="L181" s="10" t="str">
        <f t="shared" si="18"/>
        <v>OK</v>
      </c>
      <c r="M181" s="1" t="s">
        <v>63</v>
      </c>
    </row>
    <row r="182" spans="1:13" s="163" customFormat="1" ht="13.5">
      <c r="A182" s="1" t="s">
        <v>393</v>
      </c>
      <c r="B182" s="13" t="s">
        <v>342</v>
      </c>
      <c r="C182" s="13" t="s">
        <v>394</v>
      </c>
      <c r="D182" s="174" t="s">
        <v>4</v>
      </c>
      <c r="E182" s="1"/>
      <c r="F182" s="10" t="str">
        <f t="shared" si="20"/>
        <v>ふ２２</v>
      </c>
      <c r="G182" s="8" t="str">
        <f t="shared" si="22"/>
        <v>土肥祐子</v>
      </c>
      <c r="H182" s="174" t="s">
        <v>4</v>
      </c>
      <c r="I182" s="26" t="s">
        <v>57</v>
      </c>
      <c r="J182" s="25">
        <v>1971</v>
      </c>
      <c r="K182" s="24">
        <f t="shared" si="21"/>
        <v>46</v>
      </c>
      <c r="L182" s="10" t="str">
        <f t="shared" si="18"/>
        <v>OK</v>
      </c>
      <c r="M182" s="1" t="s">
        <v>63</v>
      </c>
    </row>
    <row r="183" spans="1:13" s="163" customFormat="1" ht="13.5">
      <c r="A183" s="1" t="s">
        <v>395</v>
      </c>
      <c r="B183" s="40" t="s">
        <v>396</v>
      </c>
      <c r="C183" s="40" t="s">
        <v>397</v>
      </c>
      <c r="D183" s="174" t="s">
        <v>4</v>
      </c>
      <c r="E183" s="1"/>
      <c r="F183" s="10" t="str">
        <f t="shared" si="20"/>
        <v>ふ２３</v>
      </c>
      <c r="G183" s="8" t="str">
        <f t="shared" si="22"/>
        <v>西村千秋</v>
      </c>
      <c r="H183" s="174" t="s">
        <v>4</v>
      </c>
      <c r="I183" s="26" t="s">
        <v>57</v>
      </c>
      <c r="J183" s="25">
        <v>1960</v>
      </c>
      <c r="K183" s="24">
        <f t="shared" si="21"/>
        <v>57</v>
      </c>
      <c r="L183" s="10" t="str">
        <f t="shared" si="18"/>
        <v>OK</v>
      </c>
      <c r="M183" s="1" t="s">
        <v>398</v>
      </c>
    </row>
    <row r="184" spans="1:13" s="163" customFormat="1" ht="13.5">
      <c r="A184" s="1" t="s">
        <v>399</v>
      </c>
      <c r="B184" s="13" t="s">
        <v>339</v>
      </c>
      <c r="C184" s="13" t="s">
        <v>400</v>
      </c>
      <c r="D184" s="174" t="s">
        <v>4</v>
      </c>
      <c r="E184" s="1"/>
      <c r="F184" s="10" t="str">
        <f t="shared" si="20"/>
        <v>ふ２４</v>
      </c>
      <c r="G184" s="8" t="str">
        <f t="shared" si="22"/>
        <v>津田伸子</v>
      </c>
      <c r="H184" s="174" t="s">
        <v>4</v>
      </c>
      <c r="I184" s="26" t="s">
        <v>57</v>
      </c>
      <c r="J184" s="25">
        <v>1956</v>
      </c>
      <c r="K184" s="24">
        <f t="shared" si="21"/>
        <v>61</v>
      </c>
      <c r="L184" s="10" t="str">
        <f t="shared" si="18"/>
        <v>OK</v>
      </c>
      <c r="M184" s="1" t="s">
        <v>63</v>
      </c>
    </row>
    <row r="185" spans="1:13" s="163" customFormat="1" ht="13.5">
      <c r="A185" s="1" t="s">
        <v>401</v>
      </c>
      <c r="B185" s="13" t="s">
        <v>402</v>
      </c>
      <c r="C185" s="13" t="s">
        <v>403</v>
      </c>
      <c r="D185" s="174" t="s">
        <v>4</v>
      </c>
      <c r="E185" s="1"/>
      <c r="F185" s="1" t="str">
        <f t="shared" si="20"/>
        <v>ふ２５</v>
      </c>
      <c r="G185" s="8" t="str">
        <f t="shared" si="22"/>
        <v>岩崎ひとみ</v>
      </c>
      <c r="H185" s="174" t="s">
        <v>4</v>
      </c>
      <c r="I185" s="26" t="s">
        <v>57</v>
      </c>
      <c r="J185" s="6">
        <v>1976</v>
      </c>
      <c r="K185" s="24">
        <f t="shared" si="21"/>
        <v>41</v>
      </c>
      <c r="L185" s="10" t="str">
        <f t="shared" si="18"/>
        <v>OK</v>
      </c>
      <c r="M185" s="1" t="s">
        <v>35</v>
      </c>
    </row>
    <row r="186" spans="1:13" s="163" customFormat="1" ht="13.5">
      <c r="A186" s="1" t="s">
        <v>404</v>
      </c>
      <c r="B186" s="13" t="s">
        <v>345</v>
      </c>
      <c r="C186" s="13" t="s">
        <v>405</v>
      </c>
      <c r="D186" s="174" t="s">
        <v>4</v>
      </c>
      <c r="E186" s="1" t="s">
        <v>388</v>
      </c>
      <c r="F186" s="10" t="str">
        <f t="shared" si="20"/>
        <v>ふ２６</v>
      </c>
      <c r="G186" s="8" t="str">
        <f t="shared" si="22"/>
        <v>奥内菜々</v>
      </c>
      <c r="H186" s="174" t="s">
        <v>4</v>
      </c>
      <c r="I186" s="26" t="s">
        <v>57</v>
      </c>
      <c r="J186" s="25">
        <v>1999</v>
      </c>
      <c r="K186" s="24">
        <f t="shared" si="21"/>
        <v>18</v>
      </c>
      <c r="L186" s="10" t="str">
        <f t="shared" si="18"/>
        <v>OK</v>
      </c>
      <c r="M186" s="1" t="s">
        <v>63</v>
      </c>
    </row>
    <row r="187" spans="1:13" s="163" customFormat="1" ht="13.5">
      <c r="A187" s="1" t="s">
        <v>406</v>
      </c>
      <c r="B187" s="40" t="s">
        <v>407</v>
      </c>
      <c r="C187" s="40" t="s">
        <v>408</v>
      </c>
      <c r="D187" s="174" t="s">
        <v>4</v>
      </c>
      <c r="E187" s="1"/>
      <c r="F187" s="10" t="str">
        <f t="shared" si="20"/>
        <v>ふ２７</v>
      </c>
      <c r="G187" s="8" t="str">
        <f t="shared" si="22"/>
        <v>志村 桃</v>
      </c>
      <c r="H187" s="174" t="s">
        <v>4</v>
      </c>
      <c r="I187" s="26" t="s">
        <v>57</v>
      </c>
      <c r="J187" s="25">
        <v>1994</v>
      </c>
      <c r="K187" s="24">
        <f t="shared" si="21"/>
        <v>23</v>
      </c>
      <c r="L187" s="10" t="str">
        <f t="shared" si="18"/>
        <v>OK</v>
      </c>
      <c r="M187" s="1" t="s">
        <v>63</v>
      </c>
    </row>
    <row r="188" spans="1:13" s="163" customFormat="1" ht="13.5">
      <c r="A188" s="1" t="s">
        <v>409</v>
      </c>
      <c r="B188" s="13" t="s">
        <v>410</v>
      </c>
      <c r="C188" s="13" t="s">
        <v>411</v>
      </c>
      <c r="D188" s="1" t="s">
        <v>4</v>
      </c>
      <c r="E188" s="1"/>
      <c r="F188" s="10" t="str">
        <f t="shared" si="20"/>
        <v>ふ２８</v>
      </c>
      <c r="G188" s="8" t="s">
        <v>412</v>
      </c>
      <c r="H188" s="174" t="s">
        <v>4</v>
      </c>
      <c r="I188" s="26" t="s">
        <v>57</v>
      </c>
      <c r="J188" s="25">
        <v>1994</v>
      </c>
      <c r="K188" s="24">
        <f t="shared" si="21"/>
        <v>23</v>
      </c>
      <c r="L188" s="10" t="str">
        <f t="shared" si="18"/>
        <v>OK</v>
      </c>
      <c r="M188" s="1" t="s">
        <v>35</v>
      </c>
    </row>
    <row r="189" spans="1:13" s="163" customFormat="1" ht="13.5">
      <c r="A189" s="1" t="s">
        <v>413</v>
      </c>
      <c r="B189" s="13" t="s">
        <v>414</v>
      </c>
      <c r="C189" s="13" t="s">
        <v>415</v>
      </c>
      <c r="D189" s="174" t="s">
        <v>4</v>
      </c>
      <c r="E189" s="1"/>
      <c r="F189" s="10" t="str">
        <f t="shared" si="20"/>
        <v>ふ２９</v>
      </c>
      <c r="G189" s="8" t="str">
        <f>B189&amp;C189</f>
        <v>廣部節恵</v>
      </c>
      <c r="H189" s="174" t="s">
        <v>4</v>
      </c>
      <c r="I189" s="26" t="s">
        <v>57</v>
      </c>
      <c r="J189" s="25">
        <v>1961</v>
      </c>
      <c r="K189" s="24">
        <f t="shared" si="21"/>
        <v>56</v>
      </c>
      <c r="L189" s="10" t="str">
        <f t="shared" si="18"/>
        <v>OK</v>
      </c>
      <c r="M189" s="1" t="s">
        <v>35</v>
      </c>
    </row>
    <row r="190" spans="1:13" s="163" customFormat="1" ht="13.5">
      <c r="A190" s="1" t="s">
        <v>416</v>
      </c>
      <c r="B190" s="13" t="s">
        <v>417</v>
      </c>
      <c r="C190" s="13" t="s">
        <v>418</v>
      </c>
      <c r="D190" s="1" t="s">
        <v>4</v>
      </c>
      <c r="E190" s="1"/>
      <c r="F190" s="1" t="str">
        <f t="shared" si="20"/>
        <v>ふ３０</v>
      </c>
      <c r="G190" s="8" t="str">
        <f>B190&amp;C190</f>
        <v>吉岡京子</v>
      </c>
      <c r="H190" s="174" t="s">
        <v>4</v>
      </c>
      <c r="I190" s="26" t="s">
        <v>57</v>
      </c>
      <c r="J190" s="6">
        <v>1959</v>
      </c>
      <c r="K190" s="24">
        <f t="shared" si="21"/>
        <v>58</v>
      </c>
      <c r="L190" s="10" t="str">
        <f t="shared" si="18"/>
        <v>OK</v>
      </c>
      <c r="M190" s="1" t="s">
        <v>419</v>
      </c>
    </row>
    <row r="191" spans="1:13" s="163" customFormat="1" ht="13.5">
      <c r="A191" s="1"/>
      <c r="B191" s="13"/>
      <c r="C191" s="13"/>
      <c r="D191" s="1"/>
      <c r="E191" s="1"/>
      <c r="F191" s="10"/>
      <c r="G191" s="8"/>
      <c r="H191" s="174"/>
      <c r="I191" s="26"/>
      <c r="J191" s="25"/>
      <c r="K191" s="24"/>
      <c r="L191" s="10">
        <f t="shared" si="18"/>
      </c>
      <c r="M191" s="1"/>
    </row>
    <row r="192" spans="1:13" s="163" customFormat="1" ht="13.5">
      <c r="A192" s="1"/>
      <c r="B192" s="13"/>
      <c r="C192" s="13"/>
      <c r="D192" s="1"/>
      <c r="E192" s="1"/>
      <c r="F192" s="10"/>
      <c r="G192" s="13"/>
      <c r="H192" s="174"/>
      <c r="I192" s="26"/>
      <c r="J192" s="25"/>
      <c r="K192" s="24"/>
      <c r="L192" s="10">
        <f t="shared" si="18"/>
      </c>
      <c r="M192" s="1"/>
    </row>
    <row r="193" spans="1:13" s="163" customFormat="1" ht="13.5">
      <c r="A193" s="1"/>
      <c r="B193" s="13"/>
      <c r="C193" s="13"/>
      <c r="D193" s="174"/>
      <c r="E193" s="1"/>
      <c r="F193" s="10"/>
      <c r="G193" s="13"/>
      <c r="H193" s="174"/>
      <c r="I193" s="26"/>
      <c r="J193" s="25"/>
      <c r="K193" s="24"/>
      <c r="L193" s="10">
        <f t="shared" si="18"/>
      </c>
      <c r="M193" s="1"/>
    </row>
    <row r="194" spans="1:13" s="163" customFormat="1" ht="13.5">
      <c r="A194" s="1"/>
      <c r="B194" s="13"/>
      <c r="C194" s="13"/>
      <c r="D194" s="174"/>
      <c r="E194" s="1"/>
      <c r="F194" s="10"/>
      <c r="G194" s="13"/>
      <c r="H194" s="174"/>
      <c r="I194" s="26"/>
      <c r="J194" s="25"/>
      <c r="K194" s="24"/>
      <c r="L194" s="10">
        <f t="shared" si="18"/>
      </c>
      <c r="M194" s="1"/>
    </row>
    <row r="195" spans="1:13" s="163" customFormat="1" ht="13.5">
      <c r="A195" s="1"/>
      <c r="B195" s="13"/>
      <c r="C195" s="13"/>
      <c r="D195" s="174"/>
      <c r="E195" s="1"/>
      <c r="F195" s="1"/>
      <c r="G195" s="13"/>
      <c r="H195" s="174"/>
      <c r="I195" s="26"/>
      <c r="J195" s="6"/>
      <c r="K195" s="24"/>
      <c r="L195" s="10">
        <f t="shared" si="18"/>
      </c>
      <c r="M195" s="1"/>
    </row>
    <row r="196" spans="1:13" s="163" customFormat="1" ht="13.5">
      <c r="A196" s="1"/>
      <c r="B196" s="13"/>
      <c r="C196" s="13"/>
      <c r="D196" s="174"/>
      <c r="E196" s="1"/>
      <c r="F196" s="10"/>
      <c r="G196" s="13"/>
      <c r="H196" s="174"/>
      <c r="I196" s="26"/>
      <c r="J196" s="25"/>
      <c r="K196" s="24"/>
      <c r="L196" s="10">
        <f t="shared" si="18"/>
      </c>
      <c r="M196" s="1"/>
    </row>
    <row r="197" spans="1:13" s="163" customFormat="1" ht="13.5">
      <c r="A197" s="1"/>
      <c r="B197" s="40"/>
      <c r="C197" s="40"/>
      <c r="D197" s="174"/>
      <c r="E197" s="1"/>
      <c r="F197" s="10"/>
      <c r="G197" s="13"/>
      <c r="H197" s="174"/>
      <c r="I197" s="26"/>
      <c r="J197" s="25"/>
      <c r="K197" s="24"/>
      <c r="L197" s="10">
        <f t="shared" si="18"/>
      </c>
      <c r="M197" s="1"/>
    </row>
    <row r="198" spans="1:13" s="163" customFormat="1" ht="13.5">
      <c r="A198" s="1"/>
      <c r="B198" s="13"/>
      <c r="C198" s="13"/>
      <c r="D198" s="174"/>
      <c r="E198" s="1"/>
      <c r="F198" s="10"/>
      <c r="G198" s="13"/>
      <c r="H198" s="174"/>
      <c r="I198" s="26"/>
      <c r="J198" s="25"/>
      <c r="K198" s="24"/>
      <c r="L198" s="10">
        <f t="shared" si="18"/>
      </c>
      <c r="M198" s="1"/>
    </row>
    <row r="199" spans="1:13" s="163" customFormat="1" ht="13.5">
      <c r="A199" s="1"/>
      <c r="B199" s="13"/>
      <c r="C199" s="13"/>
      <c r="D199" s="1"/>
      <c r="E199" s="1"/>
      <c r="F199" s="10"/>
      <c r="G199" s="13"/>
      <c r="H199" s="174"/>
      <c r="I199" s="26"/>
      <c r="J199" s="25"/>
      <c r="K199" s="24"/>
      <c r="L199" s="10">
        <f t="shared" si="18"/>
      </c>
      <c r="M199" s="1"/>
    </row>
    <row r="200" spans="1:13" s="163" customFormat="1" ht="13.5">
      <c r="A200" s="1"/>
      <c r="B200" s="13"/>
      <c r="C200" s="13"/>
      <c r="D200" s="1"/>
      <c r="E200" s="1"/>
      <c r="F200" s="1"/>
      <c r="G200" s="13"/>
      <c r="H200" s="174"/>
      <c r="I200" s="26"/>
      <c r="J200" s="6"/>
      <c r="K200" s="24"/>
      <c r="L200" s="10">
        <f t="shared" si="18"/>
      </c>
      <c r="M200" s="1"/>
    </row>
    <row r="201" spans="1:13" s="163" customFormat="1" ht="13.5">
      <c r="A201" s="1"/>
      <c r="B201" s="13"/>
      <c r="C201" s="13"/>
      <c r="D201" s="1"/>
      <c r="E201" s="1"/>
      <c r="F201" s="1"/>
      <c r="G201" s="1"/>
      <c r="H201" s="174"/>
      <c r="I201" s="12"/>
      <c r="J201" s="6"/>
      <c r="K201" s="24"/>
      <c r="L201" s="10">
        <f t="shared" si="18"/>
      </c>
      <c r="M201" s="1"/>
    </row>
    <row r="202" spans="1:13" s="163" customFormat="1" ht="13.5">
      <c r="A202" s="1"/>
      <c r="B202" s="13"/>
      <c r="C202" s="13"/>
      <c r="D202" s="1"/>
      <c r="E202" s="1"/>
      <c r="F202" s="1"/>
      <c r="G202" s="1"/>
      <c r="H202" s="174"/>
      <c r="I202" s="12"/>
      <c r="J202" s="6"/>
      <c r="K202" s="24"/>
      <c r="L202" s="10">
        <f t="shared" si="18"/>
      </c>
      <c r="M202" s="1"/>
    </row>
    <row r="203" spans="1:13" s="163" customFormat="1" ht="13.5">
      <c r="A203" s="1"/>
      <c r="B203" s="13"/>
      <c r="C203" s="13"/>
      <c r="D203" s="1"/>
      <c r="E203" s="1"/>
      <c r="F203" s="1"/>
      <c r="G203" s="1"/>
      <c r="H203" s="174"/>
      <c r="I203" s="12"/>
      <c r="J203" s="6"/>
      <c r="K203" s="24"/>
      <c r="L203" s="10">
        <f t="shared" si="18"/>
      </c>
      <c r="M203" s="1"/>
    </row>
    <row r="204" spans="1:13" s="163" customFormat="1" ht="13.5">
      <c r="A204" s="1"/>
      <c r="B204" s="13"/>
      <c r="C204" s="13"/>
      <c r="D204" s="1"/>
      <c r="E204" s="1"/>
      <c r="F204" s="1"/>
      <c r="G204" s="1"/>
      <c r="H204" s="174"/>
      <c r="I204" s="12"/>
      <c r="J204" s="6"/>
      <c r="K204" s="24"/>
      <c r="L204" s="10">
        <f t="shared" si="18"/>
      </c>
      <c r="M204" s="1"/>
    </row>
    <row r="205" spans="1:13" s="163" customFormat="1" ht="13.5">
      <c r="A205" s="1"/>
      <c r="B205" s="13"/>
      <c r="C205" s="13"/>
      <c r="D205" s="1"/>
      <c r="E205" s="1"/>
      <c r="F205" s="1"/>
      <c r="G205" s="1"/>
      <c r="H205" s="174"/>
      <c r="I205" s="12"/>
      <c r="J205" s="6"/>
      <c r="K205" s="24"/>
      <c r="L205" s="10">
        <f t="shared" si="18"/>
      </c>
      <c r="M205" s="1"/>
    </row>
    <row r="206" spans="1:13" s="163" customFormat="1" ht="13.5">
      <c r="A206" s="1"/>
      <c r="B206" s="13"/>
      <c r="C206" s="13"/>
      <c r="D206" s="1"/>
      <c r="E206" s="1"/>
      <c r="F206" s="1"/>
      <c r="G206" s="1"/>
      <c r="H206" s="174"/>
      <c r="I206" s="12"/>
      <c r="J206" s="6"/>
      <c r="K206" s="24"/>
      <c r="L206" s="10">
        <f t="shared" si="18"/>
      </c>
      <c r="M206" s="1"/>
    </row>
    <row r="207" spans="1:13" s="163" customFormat="1" ht="13.5">
      <c r="A207" s="1"/>
      <c r="B207" s="13"/>
      <c r="C207" s="13"/>
      <c r="D207" s="1"/>
      <c r="E207" s="1"/>
      <c r="F207" s="1"/>
      <c r="G207" s="1"/>
      <c r="H207" s="174"/>
      <c r="I207" s="12"/>
      <c r="J207" s="6"/>
      <c r="K207" s="24"/>
      <c r="L207" s="10">
        <f aca="true" t="shared" si="23" ref="L207:L270">IF(G207="","",IF(COUNTIF($G$6:$G$600,G207)&gt;1,"2重登録","OK"))</f>
      </c>
      <c r="M207" s="1"/>
    </row>
    <row r="208" spans="1:13" s="163" customFormat="1" ht="13.5">
      <c r="A208" s="1"/>
      <c r="B208" s="13"/>
      <c r="C208" s="13"/>
      <c r="D208" s="1"/>
      <c r="E208" s="1"/>
      <c r="F208" s="1"/>
      <c r="G208" s="1"/>
      <c r="H208" s="174"/>
      <c r="I208" s="12"/>
      <c r="J208" s="6"/>
      <c r="K208" s="24"/>
      <c r="L208" s="10">
        <f t="shared" si="23"/>
      </c>
      <c r="M208" s="1"/>
    </row>
    <row r="209" spans="1:13" s="163" customFormat="1" ht="13.5">
      <c r="A209" s="1"/>
      <c r="B209" s="13"/>
      <c r="C209" s="13"/>
      <c r="D209" s="1"/>
      <c r="E209" s="1"/>
      <c r="F209" s="1"/>
      <c r="G209" s="1"/>
      <c r="H209" s="174"/>
      <c r="I209" s="12"/>
      <c r="J209" s="6"/>
      <c r="K209" s="24"/>
      <c r="L209" s="10">
        <f t="shared" si="23"/>
      </c>
      <c r="M209" s="1"/>
    </row>
    <row r="210" spans="1:13" s="163" customFormat="1" ht="13.5">
      <c r="A210" s="1"/>
      <c r="B210" s="13"/>
      <c r="C210" s="13"/>
      <c r="D210" s="1"/>
      <c r="E210" s="1"/>
      <c r="F210" s="1"/>
      <c r="G210" s="1"/>
      <c r="H210" s="174"/>
      <c r="I210" s="12"/>
      <c r="J210" s="6"/>
      <c r="K210" s="24"/>
      <c r="L210" s="10">
        <f t="shared" si="23"/>
      </c>
      <c r="M210" s="1"/>
    </row>
    <row r="211" spans="1:13" s="163" customFormat="1" ht="13.5">
      <c r="A211" s="1"/>
      <c r="B211" s="13"/>
      <c r="C211" s="13"/>
      <c r="D211" s="1"/>
      <c r="E211" s="1"/>
      <c r="F211" s="1"/>
      <c r="G211" s="1"/>
      <c r="H211" s="174"/>
      <c r="I211" s="12"/>
      <c r="J211" s="6"/>
      <c r="K211" s="24"/>
      <c r="L211" s="10">
        <f t="shared" si="23"/>
      </c>
      <c r="M211" s="1"/>
    </row>
    <row r="212" spans="1:13" s="163" customFormat="1" ht="13.5">
      <c r="A212" s="1"/>
      <c r="B212" s="13"/>
      <c r="C212" s="13"/>
      <c r="D212" s="1"/>
      <c r="E212" s="1"/>
      <c r="F212" s="1"/>
      <c r="G212" s="1"/>
      <c r="H212" s="174"/>
      <c r="I212" s="12"/>
      <c r="J212" s="6"/>
      <c r="K212" s="24"/>
      <c r="L212" s="10">
        <f t="shared" si="23"/>
      </c>
      <c r="M212" s="1"/>
    </row>
    <row r="213" spans="1:13" s="163" customFormat="1" ht="13.5">
      <c r="A213" s="1"/>
      <c r="B213" s="13"/>
      <c r="C213" s="13"/>
      <c r="D213" s="1"/>
      <c r="E213" s="1"/>
      <c r="F213" s="1"/>
      <c r="G213" s="1"/>
      <c r="H213" s="174"/>
      <c r="I213" s="12"/>
      <c r="J213" s="6"/>
      <c r="K213" s="24"/>
      <c r="L213" s="10">
        <f t="shared" si="23"/>
      </c>
      <c r="M213" s="1"/>
    </row>
    <row r="214" spans="2:12" ht="13.5">
      <c r="B214" s="627" t="s">
        <v>420</v>
      </c>
      <c r="C214" s="627"/>
      <c r="D214" s="642" t="s">
        <v>421</v>
      </c>
      <c r="E214" s="642"/>
      <c r="F214" s="642"/>
      <c r="G214" s="642"/>
      <c r="H214" s="1" t="s">
        <v>26</v>
      </c>
      <c r="I214" s="627" t="s">
        <v>27</v>
      </c>
      <c r="J214" s="627"/>
      <c r="K214" s="627"/>
      <c r="L214" s="10">
        <f t="shared" si="23"/>
      </c>
    </row>
    <row r="215" spans="2:12" ht="13.5">
      <c r="B215" s="627"/>
      <c r="C215" s="627"/>
      <c r="D215" s="642"/>
      <c r="E215" s="642"/>
      <c r="F215" s="642"/>
      <c r="G215" s="642"/>
      <c r="H215" s="7">
        <f>COUNTIF(M218:M275,"東近江市")</f>
        <v>5</v>
      </c>
      <c r="I215" s="632">
        <f>(H215/RIGHT(A275,2))</f>
        <v>0.08620689655172414</v>
      </c>
      <c r="J215" s="632"/>
      <c r="K215" s="632"/>
      <c r="L215" s="10">
        <f t="shared" si="23"/>
      </c>
    </row>
    <row r="216" spans="2:12" ht="13.5">
      <c r="B216" s="8" t="s">
        <v>422</v>
      </c>
      <c r="C216" s="8"/>
      <c r="D216" s="9" t="s">
        <v>29</v>
      </c>
      <c r="F216" s="10"/>
      <c r="K216" s="24">
        <f>IF(J216="","",(2012-J216))</f>
      </c>
      <c r="L216" s="10">
        <f t="shared" si="23"/>
      </c>
    </row>
    <row r="217" spans="2:12" ht="13.5">
      <c r="B217" s="633" t="s">
        <v>423</v>
      </c>
      <c r="C217" s="633"/>
      <c r="D217" s="1" t="s">
        <v>30</v>
      </c>
      <c r="F217" s="10"/>
      <c r="K217" s="24">
        <f>IF(J217="","",(2012-J217))</f>
      </c>
      <c r="L217" s="10">
        <f t="shared" si="23"/>
      </c>
    </row>
    <row r="218" spans="1:13" ht="13.5">
      <c r="A218" s="1" t="s">
        <v>424</v>
      </c>
      <c r="B218" s="8" t="s">
        <v>278</v>
      </c>
      <c r="C218" s="8" t="s">
        <v>425</v>
      </c>
      <c r="D218" s="44" t="str">
        <f>$B$216</f>
        <v>グリフィンズ</v>
      </c>
      <c r="E218" s="1"/>
      <c r="F218" s="10" t="str">
        <f>A218</f>
        <v>ぐ０１</v>
      </c>
      <c r="G218" s="1" t="str">
        <f>B218&amp;C218</f>
        <v>浅田恵亮</v>
      </c>
      <c r="H218" s="45" t="str">
        <f>$B$217</f>
        <v>東近江グリフィンズ</v>
      </c>
      <c r="I218" s="45" t="s">
        <v>34</v>
      </c>
      <c r="J218" s="25">
        <v>1987</v>
      </c>
      <c r="K218" s="24">
        <f>IF(J218="","",(2017-J218))</f>
        <v>30</v>
      </c>
      <c r="L218" s="10" t="str">
        <f t="shared" si="23"/>
        <v>OK</v>
      </c>
      <c r="M218" s="163" t="s">
        <v>39</v>
      </c>
    </row>
    <row r="219" spans="1:13" ht="13.5">
      <c r="A219" s="1" t="s">
        <v>426</v>
      </c>
      <c r="B219" s="8" t="s">
        <v>427</v>
      </c>
      <c r="C219" s="8" t="s">
        <v>428</v>
      </c>
      <c r="D219" s="44" t="str">
        <f aca="true" t="shared" si="24" ref="D219:D275">$B$216</f>
        <v>グリフィンズ</v>
      </c>
      <c r="E219" s="1"/>
      <c r="F219" s="10" t="str">
        <f aca="true" t="shared" si="25" ref="F219:F275">A219</f>
        <v>ぐ０２</v>
      </c>
      <c r="G219" s="1" t="str">
        <f aca="true" t="shared" si="26" ref="G219:G275">B219&amp;C219</f>
        <v>石橋和基</v>
      </c>
      <c r="H219" s="45" t="str">
        <f aca="true" t="shared" si="27" ref="H219:H275">$B$217</f>
        <v>東近江グリフィンズ</v>
      </c>
      <c r="I219" s="45" t="s">
        <v>34</v>
      </c>
      <c r="J219" s="25">
        <v>1985</v>
      </c>
      <c r="K219" s="24">
        <f aca="true" t="shared" si="28" ref="K219:K267">IF(J219="","",(2017-J219))</f>
        <v>32</v>
      </c>
      <c r="L219" s="10" t="str">
        <f t="shared" si="23"/>
        <v>OK</v>
      </c>
      <c r="M219" s="163" t="s">
        <v>63</v>
      </c>
    </row>
    <row r="220" spans="1:13" ht="13.5">
      <c r="A220" s="1" t="s">
        <v>429</v>
      </c>
      <c r="B220" s="46" t="s">
        <v>430</v>
      </c>
      <c r="C220" s="8" t="s">
        <v>431</v>
      </c>
      <c r="D220" s="44" t="str">
        <f t="shared" si="24"/>
        <v>グリフィンズ</v>
      </c>
      <c r="E220" s="1"/>
      <c r="F220" s="10" t="str">
        <f t="shared" si="25"/>
        <v>ぐ０３</v>
      </c>
      <c r="G220" s="1" t="str">
        <f t="shared" si="26"/>
        <v>井ノ口弘祐</v>
      </c>
      <c r="H220" s="45" t="str">
        <f t="shared" si="27"/>
        <v>東近江グリフィンズ</v>
      </c>
      <c r="I220" s="45" t="s">
        <v>34</v>
      </c>
      <c r="J220" s="25">
        <v>1986</v>
      </c>
      <c r="K220" s="24">
        <f t="shared" si="28"/>
        <v>31</v>
      </c>
      <c r="L220" s="10" t="str">
        <f t="shared" si="23"/>
        <v>OK</v>
      </c>
      <c r="M220" s="159" t="s">
        <v>162</v>
      </c>
    </row>
    <row r="221" spans="1:13" ht="13.5">
      <c r="A221" s="1" t="s">
        <v>432</v>
      </c>
      <c r="B221" s="46" t="s">
        <v>430</v>
      </c>
      <c r="C221" s="176" t="s">
        <v>433</v>
      </c>
      <c r="D221" s="44" t="str">
        <f t="shared" si="24"/>
        <v>グリフィンズ</v>
      </c>
      <c r="F221" s="10" t="str">
        <f t="shared" si="25"/>
        <v>ぐ０４</v>
      </c>
      <c r="G221" s="1" t="str">
        <f t="shared" si="26"/>
        <v>井ノ口幹也</v>
      </c>
      <c r="H221" s="45" t="str">
        <f t="shared" si="27"/>
        <v>東近江グリフィンズ</v>
      </c>
      <c r="I221" s="45" t="s">
        <v>34</v>
      </c>
      <c r="J221" s="25">
        <v>1990</v>
      </c>
      <c r="K221" s="24">
        <f t="shared" si="28"/>
        <v>27</v>
      </c>
      <c r="L221" s="10" t="str">
        <f t="shared" si="23"/>
        <v>OK</v>
      </c>
      <c r="M221" s="159" t="s">
        <v>162</v>
      </c>
    </row>
    <row r="222" spans="1:13" ht="13.5" customHeight="1">
      <c r="A222" s="1" t="s">
        <v>434</v>
      </c>
      <c r="B222" s="8" t="s">
        <v>435</v>
      </c>
      <c r="C222" s="8" t="s">
        <v>436</v>
      </c>
      <c r="D222" s="44" t="str">
        <f t="shared" si="24"/>
        <v>グリフィンズ</v>
      </c>
      <c r="E222" s="1"/>
      <c r="F222" s="10" t="str">
        <f t="shared" si="25"/>
        <v>ぐ０５</v>
      </c>
      <c r="G222" s="1" t="str">
        <f t="shared" si="26"/>
        <v>梅本彬充</v>
      </c>
      <c r="H222" s="45" t="str">
        <f t="shared" si="27"/>
        <v>東近江グリフィンズ</v>
      </c>
      <c r="I222" s="45" t="s">
        <v>34</v>
      </c>
      <c r="J222" s="25">
        <v>1986</v>
      </c>
      <c r="K222" s="24">
        <f t="shared" si="28"/>
        <v>31</v>
      </c>
      <c r="L222" s="10" t="str">
        <f t="shared" si="23"/>
        <v>OK</v>
      </c>
      <c r="M222" s="163" t="s">
        <v>63</v>
      </c>
    </row>
    <row r="223" spans="1:13" ht="13.5" customHeight="1">
      <c r="A223" s="1" t="s">
        <v>437</v>
      </c>
      <c r="B223" s="8" t="s">
        <v>438</v>
      </c>
      <c r="C223" s="8" t="s">
        <v>439</v>
      </c>
      <c r="D223" s="44" t="str">
        <f t="shared" si="24"/>
        <v>グリフィンズ</v>
      </c>
      <c r="E223" s="1"/>
      <c r="F223" s="10" t="str">
        <f t="shared" si="25"/>
        <v>ぐ０６</v>
      </c>
      <c r="G223" s="1" t="str">
        <f t="shared" si="26"/>
        <v>浦崎康平</v>
      </c>
      <c r="H223" s="45" t="str">
        <f t="shared" si="27"/>
        <v>東近江グリフィンズ</v>
      </c>
      <c r="I223" s="45" t="s">
        <v>34</v>
      </c>
      <c r="J223" s="25">
        <v>1991</v>
      </c>
      <c r="K223" s="24">
        <f t="shared" si="28"/>
        <v>26</v>
      </c>
      <c r="L223" s="10" t="str">
        <f t="shared" si="23"/>
        <v>OK</v>
      </c>
      <c r="M223" s="163" t="s">
        <v>35</v>
      </c>
    </row>
    <row r="224" spans="1:13" ht="13.5">
      <c r="A224" s="1" t="s">
        <v>440</v>
      </c>
      <c r="B224" s="47" t="s">
        <v>441</v>
      </c>
      <c r="C224" s="8" t="s">
        <v>442</v>
      </c>
      <c r="D224" s="44" t="str">
        <f t="shared" si="24"/>
        <v>グリフィンズ</v>
      </c>
      <c r="F224" s="10" t="str">
        <f t="shared" si="25"/>
        <v>ぐ０７</v>
      </c>
      <c r="G224" s="1" t="str">
        <f t="shared" si="26"/>
        <v>岡　仁史</v>
      </c>
      <c r="H224" s="45" t="str">
        <f t="shared" si="27"/>
        <v>東近江グリフィンズ</v>
      </c>
      <c r="I224" s="45" t="s">
        <v>34</v>
      </c>
      <c r="J224" s="25">
        <v>1971</v>
      </c>
      <c r="K224" s="24">
        <f t="shared" si="28"/>
        <v>46</v>
      </c>
      <c r="L224" s="10" t="str">
        <f t="shared" si="23"/>
        <v>OK</v>
      </c>
      <c r="M224" s="163" t="s">
        <v>39</v>
      </c>
    </row>
    <row r="225" spans="1:13" ht="13.5">
      <c r="A225" s="1" t="s">
        <v>443</v>
      </c>
      <c r="B225" s="47" t="s">
        <v>444</v>
      </c>
      <c r="C225" s="8" t="s">
        <v>445</v>
      </c>
      <c r="D225" s="44" t="str">
        <f t="shared" si="24"/>
        <v>グリフィンズ</v>
      </c>
      <c r="F225" s="10" t="str">
        <f t="shared" si="25"/>
        <v>ぐ０８</v>
      </c>
      <c r="G225" s="1" t="str">
        <f t="shared" si="26"/>
        <v>岡田真樹</v>
      </c>
      <c r="H225" s="45" t="str">
        <f t="shared" si="27"/>
        <v>東近江グリフィンズ</v>
      </c>
      <c r="I225" s="45" t="s">
        <v>34</v>
      </c>
      <c r="J225" s="25">
        <v>1981</v>
      </c>
      <c r="K225" s="24">
        <f t="shared" si="28"/>
        <v>36</v>
      </c>
      <c r="L225" s="10" t="str">
        <f t="shared" si="23"/>
        <v>OK</v>
      </c>
      <c r="M225" s="163" t="s">
        <v>39</v>
      </c>
    </row>
    <row r="226" spans="1:13" ht="13.5">
      <c r="A226" s="1" t="s">
        <v>446</v>
      </c>
      <c r="B226" s="47" t="s">
        <v>447</v>
      </c>
      <c r="C226" s="8" t="s">
        <v>448</v>
      </c>
      <c r="D226" s="44" t="str">
        <f t="shared" si="24"/>
        <v>グリフィンズ</v>
      </c>
      <c r="E226" s="1"/>
      <c r="F226" s="10" t="str">
        <f t="shared" si="25"/>
        <v>ぐ０９</v>
      </c>
      <c r="G226" s="1" t="str">
        <f t="shared" si="26"/>
        <v>奥村隆広</v>
      </c>
      <c r="H226" s="45" t="str">
        <f t="shared" si="27"/>
        <v>東近江グリフィンズ</v>
      </c>
      <c r="I226" s="45" t="s">
        <v>34</v>
      </c>
      <c r="J226" s="25">
        <v>1976</v>
      </c>
      <c r="K226" s="24">
        <f t="shared" si="28"/>
        <v>41</v>
      </c>
      <c r="L226" s="10" t="str">
        <f t="shared" si="23"/>
        <v>OK</v>
      </c>
      <c r="M226" s="163" t="s">
        <v>449</v>
      </c>
    </row>
    <row r="227" spans="1:13" ht="13.5" customHeight="1">
      <c r="A227" s="1" t="s">
        <v>450</v>
      </c>
      <c r="B227" s="8" t="s">
        <v>451</v>
      </c>
      <c r="C227" s="8" t="s">
        <v>452</v>
      </c>
      <c r="D227" s="44" t="str">
        <f t="shared" si="24"/>
        <v>グリフィンズ</v>
      </c>
      <c r="E227" s="1"/>
      <c r="F227" s="10" t="str">
        <f t="shared" si="25"/>
        <v>ぐ１０</v>
      </c>
      <c r="G227" s="1" t="str">
        <f t="shared" si="26"/>
        <v>鍵谷浩太</v>
      </c>
      <c r="H227" s="45" t="str">
        <f t="shared" si="27"/>
        <v>東近江グリフィンズ</v>
      </c>
      <c r="I227" s="45" t="s">
        <v>34</v>
      </c>
      <c r="J227" s="25">
        <v>1992</v>
      </c>
      <c r="K227" s="24">
        <f t="shared" si="28"/>
        <v>25</v>
      </c>
      <c r="L227" s="10" t="str">
        <f t="shared" si="23"/>
        <v>OK</v>
      </c>
      <c r="M227" s="163" t="str">
        <f>M223</f>
        <v>彦根市</v>
      </c>
    </row>
    <row r="228" spans="1:13" ht="13.5" customHeight="1">
      <c r="A228" s="1" t="s">
        <v>453</v>
      </c>
      <c r="B228" s="8" t="s">
        <v>454</v>
      </c>
      <c r="C228" s="8" t="s">
        <v>455</v>
      </c>
      <c r="D228" s="44" t="str">
        <f t="shared" si="24"/>
        <v>グリフィンズ</v>
      </c>
      <c r="E228" s="1"/>
      <c r="F228" s="10" t="str">
        <f t="shared" si="25"/>
        <v>ぐ１１</v>
      </c>
      <c r="G228" s="1" t="str">
        <f t="shared" si="26"/>
        <v>金武寿憲</v>
      </c>
      <c r="H228" s="45" t="str">
        <f t="shared" si="27"/>
        <v>東近江グリフィンズ</v>
      </c>
      <c r="I228" s="45" t="s">
        <v>34</v>
      </c>
      <c r="J228" s="25">
        <v>1990</v>
      </c>
      <c r="K228" s="24">
        <f t="shared" si="28"/>
        <v>27</v>
      </c>
      <c r="L228" s="10" t="str">
        <f t="shared" si="23"/>
        <v>OK</v>
      </c>
      <c r="M228" s="163" t="s">
        <v>456</v>
      </c>
    </row>
    <row r="229" spans="1:13" ht="13.5" customHeight="1">
      <c r="A229" s="1" t="s">
        <v>457</v>
      </c>
      <c r="B229" s="8" t="s">
        <v>458</v>
      </c>
      <c r="C229" s="8" t="s">
        <v>459</v>
      </c>
      <c r="D229" s="44" t="str">
        <f t="shared" si="24"/>
        <v>グリフィンズ</v>
      </c>
      <c r="E229" s="1"/>
      <c r="F229" s="10" t="str">
        <f t="shared" si="25"/>
        <v>ぐ１２</v>
      </c>
      <c r="G229" s="1" t="str">
        <f t="shared" si="26"/>
        <v>岸本美敬</v>
      </c>
      <c r="H229" s="45" t="str">
        <f t="shared" si="27"/>
        <v>東近江グリフィンズ</v>
      </c>
      <c r="I229" s="45" t="s">
        <v>34</v>
      </c>
      <c r="J229" s="25">
        <v>1989</v>
      </c>
      <c r="K229" s="24">
        <f t="shared" si="28"/>
        <v>28</v>
      </c>
      <c r="L229" s="10" t="str">
        <f t="shared" si="23"/>
        <v>OK</v>
      </c>
      <c r="M229" s="159" t="s">
        <v>162</v>
      </c>
    </row>
    <row r="230" spans="1:13" ht="13.5">
      <c r="A230" s="1" t="s">
        <v>460</v>
      </c>
      <c r="B230" s="8" t="s">
        <v>461</v>
      </c>
      <c r="C230" s="8" t="s">
        <v>462</v>
      </c>
      <c r="D230" s="44" t="str">
        <f t="shared" si="24"/>
        <v>グリフィンズ</v>
      </c>
      <c r="E230" s="1"/>
      <c r="F230" s="10" t="str">
        <f t="shared" si="25"/>
        <v>ぐ１３</v>
      </c>
      <c r="G230" s="1" t="str">
        <f t="shared" si="26"/>
        <v>北野照幸</v>
      </c>
      <c r="H230" s="45" t="str">
        <f t="shared" si="27"/>
        <v>東近江グリフィンズ</v>
      </c>
      <c r="I230" s="45" t="s">
        <v>34</v>
      </c>
      <c r="J230" s="25">
        <v>1984</v>
      </c>
      <c r="K230" s="24">
        <f t="shared" si="28"/>
        <v>33</v>
      </c>
      <c r="L230" s="10" t="str">
        <f t="shared" si="23"/>
        <v>OK</v>
      </c>
      <c r="M230" s="163" t="str">
        <f>M224</f>
        <v>草津市</v>
      </c>
    </row>
    <row r="231" spans="1:13" ht="13.5">
      <c r="A231" s="1" t="s">
        <v>463</v>
      </c>
      <c r="B231" s="8" t="s">
        <v>464</v>
      </c>
      <c r="C231" s="8" t="s">
        <v>465</v>
      </c>
      <c r="D231" s="44" t="str">
        <f t="shared" si="24"/>
        <v>グリフィンズ</v>
      </c>
      <c r="E231" s="1"/>
      <c r="F231" s="10" t="str">
        <f t="shared" si="25"/>
        <v>ぐ１４</v>
      </c>
      <c r="G231" s="1" t="str">
        <f t="shared" si="26"/>
        <v>北村　健</v>
      </c>
      <c r="H231" s="45" t="str">
        <f t="shared" si="27"/>
        <v>東近江グリフィンズ</v>
      </c>
      <c r="I231" s="45" t="s">
        <v>34</v>
      </c>
      <c r="J231" s="25">
        <v>1987</v>
      </c>
      <c r="K231" s="24">
        <f t="shared" si="28"/>
        <v>30</v>
      </c>
      <c r="L231" s="10" t="str">
        <f t="shared" si="23"/>
        <v>OK</v>
      </c>
      <c r="M231" s="4" t="s">
        <v>449</v>
      </c>
    </row>
    <row r="232" spans="1:13" ht="13.5">
      <c r="A232" s="1" t="s">
        <v>466</v>
      </c>
      <c r="B232" s="8" t="s">
        <v>467</v>
      </c>
      <c r="C232" s="8" t="s">
        <v>468</v>
      </c>
      <c r="D232" s="44" t="str">
        <f t="shared" si="24"/>
        <v>グリフィンズ</v>
      </c>
      <c r="E232" s="1"/>
      <c r="F232" s="10" t="str">
        <f t="shared" si="25"/>
        <v>ぐ１５</v>
      </c>
      <c r="G232" s="1" t="str">
        <f t="shared" si="26"/>
        <v>倉本亮太</v>
      </c>
      <c r="H232" s="45" t="str">
        <f t="shared" si="27"/>
        <v>東近江グリフィンズ</v>
      </c>
      <c r="I232" s="45" t="s">
        <v>34</v>
      </c>
      <c r="J232" s="25">
        <v>1989</v>
      </c>
      <c r="K232" s="24">
        <f t="shared" si="28"/>
        <v>28</v>
      </c>
      <c r="L232" s="10" t="str">
        <f t="shared" si="23"/>
        <v>OK</v>
      </c>
      <c r="M232" s="4" t="s">
        <v>226</v>
      </c>
    </row>
    <row r="233" spans="1:13" ht="13.5">
      <c r="A233" s="1" t="s">
        <v>469</v>
      </c>
      <c r="B233" s="8" t="s">
        <v>470</v>
      </c>
      <c r="C233" s="8" t="s">
        <v>471</v>
      </c>
      <c r="D233" s="44" t="str">
        <f t="shared" si="24"/>
        <v>グリフィンズ</v>
      </c>
      <c r="E233" s="1"/>
      <c r="F233" s="10" t="str">
        <f t="shared" si="25"/>
        <v>ぐ１６</v>
      </c>
      <c r="G233" s="1" t="str">
        <f t="shared" si="26"/>
        <v>坪田英樹</v>
      </c>
      <c r="H233" s="45" t="str">
        <f t="shared" si="27"/>
        <v>東近江グリフィンズ</v>
      </c>
      <c r="I233" s="45" t="s">
        <v>34</v>
      </c>
      <c r="J233" s="25">
        <v>1988</v>
      </c>
      <c r="K233" s="24">
        <f t="shared" si="28"/>
        <v>29</v>
      </c>
      <c r="L233" s="10" t="str">
        <f t="shared" si="23"/>
        <v>OK</v>
      </c>
      <c r="M233" s="163" t="str">
        <f>M223</f>
        <v>彦根市</v>
      </c>
    </row>
    <row r="234" spans="1:13" ht="13.5">
      <c r="A234" s="1" t="s">
        <v>472</v>
      </c>
      <c r="B234" s="8" t="s">
        <v>473</v>
      </c>
      <c r="C234" s="8" t="s">
        <v>474</v>
      </c>
      <c r="D234" s="44" t="str">
        <f t="shared" si="24"/>
        <v>グリフィンズ</v>
      </c>
      <c r="E234" s="1"/>
      <c r="F234" s="10" t="str">
        <f t="shared" si="25"/>
        <v>ぐ１７</v>
      </c>
      <c r="G234" s="1" t="str">
        <f t="shared" si="26"/>
        <v>遠池建介</v>
      </c>
      <c r="H234" s="45" t="str">
        <f t="shared" si="27"/>
        <v>東近江グリフィンズ</v>
      </c>
      <c r="I234" s="45" t="s">
        <v>34</v>
      </c>
      <c r="J234" s="25">
        <v>1982</v>
      </c>
      <c r="K234" s="24">
        <f t="shared" si="28"/>
        <v>35</v>
      </c>
      <c r="L234" s="10" t="str">
        <f t="shared" si="23"/>
        <v>OK</v>
      </c>
      <c r="M234" s="163" t="s">
        <v>139</v>
      </c>
    </row>
    <row r="235" spans="1:13" ht="13.5" customHeight="1">
      <c r="A235" s="1" t="s">
        <v>475</v>
      </c>
      <c r="B235" s="1" t="s">
        <v>476</v>
      </c>
      <c r="C235" s="1" t="s">
        <v>477</v>
      </c>
      <c r="D235" s="44" t="str">
        <f t="shared" si="24"/>
        <v>グリフィンズ</v>
      </c>
      <c r="F235" s="10" t="str">
        <f t="shared" si="25"/>
        <v>ぐ１８</v>
      </c>
      <c r="G235" s="1" t="str">
        <f t="shared" si="26"/>
        <v>西原達也</v>
      </c>
      <c r="H235" s="45" t="str">
        <f t="shared" si="27"/>
        <v>東近江グリフィンズ</v>
      </c>
      <c r="I235" s="45" t="s">
        <v>34</v>
      </c>
      <c r="J235" s="25">
        <v>1978</v>
      </c>
      <c r="K235" s="24">
        <f t="shared" si="28"/>
        <v>39</v>
      </c>
      <c r="L235" s="10" t="str">
        <f t="shared" si="23"/>
        <v>OK</v>
      </c>
      <c r="M235" s="8" t="s">
        <v>478</v>
      </c>
    </row>
    <row r="236" spans="1:13" ht="13.5">
      <c r="A236" s="1" t="s">
        <v>479</v>
      </c>
      <c r="B236" s="47" t="s">
        <v>480</v>
      </c>
      <c r="C236" s="8" t="s">
        <v>481</v>
      </c>
      <c r="D236" s="44" t="str">
        <f t="shared" si="24"/>
        <v>グリフィンズ</v>
      </c>
      <c r="E236" s="1"/>
      <c r="F236" s="10" t="str">
        <f t="shared" si="25"/>
        <v>ぐ１９</v>
      </c>
      <c r="G236" s="1" t="str">
        <f t="shared" si="26"/>
        <v>長谷川俊二</v>
      </c>
      <c r="H236" s="45" t="str">
        <f t="shared" si="27"/>
        <v>東近江グリフィンズ</v>
      </c>
      <c r="I236" s="45" t="s">
        <v>34</v>
      </c>
      <c r="J236" s="25">
        <v>1976</v>
      </c>
      <c r="K236" s="24">
        <f t="shared" si="28"/>
        <v>41</v>
      </c>
      <c r="L236" s="10" t="str">
        <f t="shared" si="23"/>
        <v>OK</v>
      </c>
      <c r="M236" s="162" t="s">
        <v>39</v>
      </c>
    </row>
    <row r="237" spans="1:13" ht="13.5">
      <c r="A237" s="1" t="s">
        <v>482</v>
      </c>
      <c r="B237" s="47" t="s">
        <v>483</v>
      </c>
      <c r="C237" s="8" t="s">
        <v>484</v>
      </c>
      <c r="D237" s="44" t="str">
        <f t="shared" si="24"/>
        <v>グリフィンズ</v>
      </c>
      <c r="F237" s="10" t="str">
        <f t="shared" si="25"/>
        <v>ぐ２０</v>
      </c>
      <c r="G237" s="1" t="str">
        <f t="shared" si="26"/>
        <v>浜田　豊</v>
      </c>
      <c r="H237" s="45" t="str">
        <f t="shared" si="27"/>
        <v>東近江グリフィンズ</v>
      </c>
      <c r="I237" s="45" t="s">
        <v>34</v>
      </c>
      <c r="J237" s="25">
        <v>1985</v>
      </c>
      <c r="K237" s="24">
        <f t="shared" si="28"/>
        <v>32</v>
      </c>
      <c r="L237" s="10" t="str">
        <f t="shared" si="23"/>
        <v>OK</v>
      </c>
      <c r="M237" s="163" t="s">
        <v>485</v>
      </c>
    </row>
    <row r="238" spans="1:13" ht="13.5">
      <c r="A238" s="1" t="s">
        <v>486</v>
      </c>
      <c r="B238" s="8" t="s">
        <v>487</v>
      </c>
      <c r="C238" s="8" t="s">
        <v>488</v>
      </c>
      <c r="D238" s="44" t="str">
        <f t="shared" si="24"/>
        <v>グリフィンズ</v>
      </c>
      <c r="E238" s="1"/>
      <c r="F238" s="10" t="str">
        <f t="shared" si="25"/>
        <v>ぐ２１</v>
      </c>
      <c r="G238" s="1" t="str">
        <f t="shared" si="26"/>
        <v>飛鷹強志</v>
      </c>
      <c r="H238" s="45" t="str">
        <f t="shared" si="27"/>
        <v>東近江グリフィンズ</v>
      </c>
      <c r="I238" s="45" t="s">
        <v>34</v>
      </c>
      <c r="J238" s="25">
        <v>1987</v>
      </c>
      <c r="K238" s="24">
        <f t="shared" si="28"/>
        <v>30</v>
      </c>
      <c r="L238" s="10" t="str">
        <f t="shared" si="23"/>
        <v>OK</v>
      </c>
      <c r="M238" s="163" t="s">
        <v>139</v>
      </c>
    </row>
    <row r="239" spans="1:13" ht="13.5" customHeight="1">
      <c r="A239" s="1" t="s">
        <v>489</v>
      </c>
      <c r="B239" s="1" t="s">
        <v>490</v>
      </c>
      <c r="C239" s="1" t="s">
        <v>491</v>
      </c>
      <c r="D239" s="44" t="str">
        <f t="shared" si="24"/>
        <v>グリフィンズ</v>
      </c>
      <c r="F239" s="10" t="str">
        <f t="shared" si="25"/>
        <v>ぐ２２</v>
      </c>
      <c r="G239" s="1" t="str">
        <f t="shared" si="26"/>
        <v>藤井正和</v>
      </c>
      <c r="H239" s="45" t="str">
        <f t="shared" si="27"/>
        <v>東近江グリフィンズ</v>
      </c>
      <c r="I239" s="45" t="s">
        <v>34</v>
      </c>
      <c r="J239" s="6">
        <v>1975</v>
      </c>
      <c r="K239" s="24">
        <f t="shared" si="28"/>
        <v>42</v>
      </c>
      <c r="L239" s="10" t="str">
        <f t="shared" si="23"/>
        <v>OK</v>
      </c>
      <c r="M239" s="8" t="s">
        <v>39</v>
      </c>
    </row>
    <row r="240" spans="1:13" ht="13.5" customHeight="1">
      <c r="A240" s="1" t="s">
        <v>492</v>
      </c>
      <c r="B240" s="1" t="s">
        <v>114</v>
      </c>
      <c r="C240" s="1" t="s">
        <v>1242</v>
      </c>
      <c r="D240" s="44" t="str">
        <f t="shared" si="24"/>
        <v>グリフィンズ</v>
      </c>
      <c r="F240" s="10" t="str">
        <f t="shared" si="25"/>
        <v>ぐ２３</v>
      </c>
      <c r="G240" s="1" t="str">
        <f t="shared" si="26"/>
        <v>村上 卓</v>
      </c>
      <c r="H240" s="45" t="str">
        <f t="shared" si="27"/>
        <v>東近江グリフィンズ</v>
      </c>
      <c r="I240" s="45" t="s">
        <v>34</v>
      </c>
      <c r="J240" s="6">
        <v>1977</v>
      </c>
      <c r="K240" s="24">
        <f t="shared" si="28"/>
        <v>40</v>
      </c>
      <c r="L240" s="10" t="str">
        <f t="shared" si="23"/>
        <v>OK</v>
      </c>
      <c r="M240" s="8" t="s">
        <v>449</v>
      </c>
    </row>
    <row r="241" spans="1:13" ht="13.5">
      <c r="A241" s="1" t="s">
        <v>493</v>
      </c>
      <c r="B241" s="8" t="s">
        <v>120</v>
      </c>
      <c r="C241" s="8" t="s">
        <v>494</v>
      </c>
      <c r="D241" s="44" t="str">
        <f t="shared" si="24"/>
        <v>グリフィンズ</v>
      </c>
      <c r="E241" s="1"/>
      <c r="F241" s="10" t="str">
        <f t="shared" si="25"/>
        <v>ぐ２４</v>
      </c>
      <c r="G241" s="1" t="str">
        <f t="shared" si="26"/>
        <v>山崎俊輔</v>
      </c>
      <c r="H241" s="45" t="str">
        <f t="shared" si="27"/>
        <v>東近江グリフィンズ</v>
      </c>
      <c r="I241" s="45" t="s">
        <v>34</v>
      </c>
      <c r="J241" s="25">
        <v>1982</v>
      </c>
      <c r="K241" s="24">
        <f t="shared" si="28"/>
        <v>35</v>
      </c>
      <c r="L241" s="10" t="str">
        <f t="shared" si="23"/>
        <v>OK</v>
      </c>
      <c r="M241" s="163" t="s">
        <v>178</v>
      </c>
    </row>
    <row r="242" spans="1:13" ht="13.5">
      <c r="A242" s="1" t="s">
        <v>495</v>
      </c>
      <c r="B242" s="8" t="s">
        <v>496</v>
      </c>
      <c r="C242" s="8" t="s">
        <v>497</v>
      </c>
      <c r="D242" s="44" t="str">
        <f t="shared" si="24"/>
        <v>グリフィンズ</v>
      </c>
      <c r="E242" s="1"/>
      <c r="F242" s="10" t="str">
        <f t="shared" si="25"/>
        <v>ぐ２５</v>
      </c>
      <c r="G242" s="1" t="str">
        <f t="shared" si="26"/>
        <v>久保侑暉</v>
      </c>
      <c r="H242" s="45" t="str">
        <f t="shared" si="27"/>
        <v>東近江グリフィンズ</v>
      </c>
      <c r="I242" s="45" t="s">
        <v>34</v>
      </c>
      <c r="J242" s="25">
        <v>1993</v>
      </c>
      <c r="K242" s="24">
        <f t="shared" si="28"/>
        <v>24</v>
      </c>
      <c r="L242" s="10" t="str">
        <f t="shared" si="23"/>
        <v>OK</v>
      </c>
      <c r="M242" s="163" t="s">
        <v>449</v>
      </c>
    </row>
    <row r="243" spans="1:13" ht="13.5">
      <c r="A243" s="1" t="s">
        <v>498</v>
      </c>
      <c r="B243" s="1" t="s">
        <v>499</v>
      </c>
      <c r="C243" s="1" t="s">
        <v>500</v>
      </c>
      <c r="D243" s="44" t="str">
        <f t="shared" si="24"/>
        <v>グリフィンズ</v>
      </c>
      <c r="E243" s="1"/>
      <c r="F243" s="39" t="str">
        <f t="shared" si="25"/>
        <v>ぐ２６</v>
      </c>
      <c r="G243" s="1" t="str">
        <f t="shared" si="26"/>
        <v>武藤幸宏</v>
      </c>
      <c r="H243" s="45" t="str">
        <f t="shared" si="27"/>
        <v>東近江グリフィンズ</v>
      </c>
      <c r="I243" s="49" t="s">
        <v>34</v>
      </c>
      <c r="J243" s="6">
        <v>1980</v>
      </c>
      <c r="K243" s="24">
        <f t="shared" si="28"/>
        <v>37</v>
      </c>
      <c r="L243" s="10" t="str">
        <f t="shared" si="23"/>
        <v>OK</v>
      </c>
      <c r="M243" s="163" t="s">
        <v>42</v>
      </c>
    </row>
    <row r="244" spans="1:13" ht="13.5">
      <c r="A244" s="1" t="s">
        <v>501</v>
      </c>
      <c r="B244" s="1" t="s">
        <v>502</v>
      </c>
      <c r="C244" s="1" t="s">
        <v>503</v>
      </c>
      <c r="D244" s="44" t="str">
        <f t="shared" si="24"/>
        <v>グリフィンズ</v>
      </c>
      <c r="E244" s="1"/>
      <c r="F244" s="39" t="str">
        <f t="shared" si="25"/>
        <v>ぐ２７</v>
      </c>
      <c r="G244" s="1" t="str">
        <f t="shared" si="26"/>
        <v>小出周平</v>
      </c>
      <c r="H244" s="45" t="str">
        <f t="shared" si="27"/>
        <v>東近江グリフィンズ</v>
      </c>
      <c r="I244" s="49" t="s">
        <v>34</v>
      </c>
      <c r="J244" s="6">
        <v>1987</v>
      </c>
      <c r="K244" s="24">
        <f t="shared" si="28"/>
        <v>30</v>
      </c>
      <c r="L244" s="10" t="str">
        <f t="shared" si="23"/>
        <v>OK</v>
      </c>
      <c r="M244" s="163" t="s">
        <v>42</v>
      </c>
    </row>
    <row r="245" spans="1:13" ht="13.5">
      <c r="A245" s="1" t="s">
        <v>504</v>
      </c>
      <c r="B245" s="1" t="s">
        <v>505</v>
      </c>
      <c r="C245" s="1" t="s">
        <v>506</v>
      </c>
      <c r="D245" s="44" t="str">
        <f t="shared" si="24"/>
        <v>グリフィンズ</v>
      </c>
      <c r="E245" s="1"/>
      <c r="F245" s="39" t="str">
        <f t="shared" si="25"/>
        <v>ぐ２８</v>
      </c>
      <c r="G245" s="1" t="str">
        <f t="shared" si="26"/>
        <v>中根啓伍</v>
      </c>
      <c r="H245" s="45" t="str">
        <f t="shared" si="27"/>
        <v>東近江グリフィンズ</v>
      </c>
      <c r="I245" s="49" t="s">
        <v>34</v>
      </c>
      <c r="J245" s="6">
        <v>1993</v>
      </c>
      <c r="K245" s="24">
        <f t="shared" si="28"/>
        <v>24</v>
      </c>
      <c r="L245" s="10" t="str">
        <f t="shared" si="23"/>
        <v>OK</v>
      </c>
      <c r="M245" s="163" t="s">
        <v>42</v>
      </c>
    </row>
    <row r="246" spans="1:14" ht="13.5">
      <c r="A246" s="1" t="s">
        <v>507</v>
      </c>
      <c r="B246" s="1" t="s">
        <v>126</v>
      </c>
      <c r="C246" s="1" t="s">
        <v>508</v>
      </c>
      <c r="D246" s="44" t="str">
        <f t="shared" si="24"/>
        <v>グリフィンズ</v>
      </c>
      <c r="E246" s="1"/>
      <c r="F246" s="10" t="str">
        <f t="shared" si="25"/>
        <v>ぐ２９</v>
      </c>
      <c r="G246" s="1" t="str">
        <f t="shared" si="26"/>
        <v>木村恵太</v>
      </c>
      <c r="H246" s="45" t="str">
        <f t="shared" si="27"/>
        <v>東近江グリフィンズ</v>
      </c>
      <c r="I246" s="49" t="s">
        <v>34</v>
      </c>
      <c r="J246" s="25">
        <v>1983</v>
      </c>
      <c r="K246" s="24">
        <f t="shared" si="28"/>
        <v>34</v>
      </c>
      <c r="L246" s="10" t="str">
        <f t="shared" si="23"/>
        <v>OK</v>
      </c>
      <c r="M246" s="163" t="s">
        <v>478</v>
      </c>
      <c r="N246" s="1"/>
    </row>
    <row r="247" spans="1:14" ht="13.5">
      <c r="A247" s="1" t="s">
        <v>509</v>
      </c>
      <c r="B247" s="1" t="s">
        <v>510</v>
      </c>
      <c r="C247" s="1" t="s">
        <v>511</v>
      </c>
      <c r="D247" s="44" t="str">
        <f t="shared" si="24"/>
        <v>グリフィンズ</v>
      </c>
      <c r="E247" s="1"/>
      <c r="F247" s="10" t="str">
        <f t="shared" si="25"/>
        <v>ぐ３０</v>
      </c>
      <c r="G247" s="1" t="str">
        <f t="shared" si="26"/>
        <v>中山幸典</v>
      </c>
      <c r="H247" s="45" t="str">
        <f t="shared" si="27"/>
        <v>東近江グリフィンズ</v>
      </c>
      <c r="I247" s="49" t="s">
        <v>34</v>
      </c>
      <c r="J247" s="25">
        <v>1979</v>
      </c>
      <c r="K247" s="24">
        <f t="shared" si="28"/>
        <v>38</v>
      </c>
      <c r="L247" s="10" t="str">
        <f t="shared" si="23"/>
        <v>OK</v>
      </c>
      <c r="M247" s="163" t="s">
        <v>449</v>
      </c>
      <c r="N247" s="1"/>
    </row>
    <row r="248" spans="1:13" ht="13.5">
      <c r="A248" s="1" t="s">
        <v>512</v>
      </c>
      <c r="B248" s="1" t="s">
        <v>513</v>
      </c>
      <c r="C248" s="1" t="s">
        <v>514</v>
      </c>
      <c r="D248" s="44" t="str">
        <f t="shared" si="24"/>
        <v>グリフィンズ</v>
      </c>
      <c r="E248" s="1"/>
      <c r="F248" s="10" t="str">
        <f t="shared" si="25"/>
        <v>ぐ３１</v>
      </c>
      <c r="G248" s="1" t="str">
        <f t="shared" si="26"/>
        <v>塩谷敦彦</v>
      </c>
      <c r="H248" s="45" t="str">
        <f t="shared" si="27"/>
        <v>東近江グリフィンズ</v>
      </c>
      <c r="I248" s="49" t="s">
        <v>34</v>
      </c>
      <c r="J248" s="25">
        <v>1969</v>
      </c>
      <c r="K248" s="24">
        <f t="shared" si="28"/>
        <v>48</v>
      </c>
      <c r="L248" s="10" t="str">
        <f t="shared" si="23"/>
        <v>OK</v>
      </c>
      <c r="M248" s="163" t="s">
        <v>449</v>
      </c>
    </row>
    <row r="249" spans="1:13" ht="13.5">
      <c r="A249" s="1" t="s">
        <v>515</v>
      </c>
      <c r="B249" s="1" t="s">
        <v>164</v>
      </c>
      <c r="C249" s="1" t="s">
        <v>516</v>
      </c>
      <c r="D249" s="44" t="str">
        <f t="shared" si="24"/>
        <v>グリフィンズ</v>
      </c>
      <c r="E249" s="1"/>
      <c r="F249" s="10" t="str">
        <f t="shared" si="25"/>
        <v>ぐ３２</v>
      </c>
      <c r="G249" s="1" t="str">
        <f t="shared" si="26"/>
        <v>山本良人</v>
      </c>
      <c r="H249" s="45" t="str">
        <f t="shared" si="27"/>
        <v>東近江グリフィンズ</v>
      </c>
      <c r="I249" s="49" t="s">
        <v>34</v>
      </c>
      <c r="J249" s="25">
        <v>1978</v>
      </c>
      <c r="K249" s="24">
        <f t="shared" si="28"/>
        <v>39</v>
      </c>
      <c r="L249" s="10" t="str">
        <f t="shared" si="23"/>
        <v>OK</v>
      </c>
      <c r="M249" s="163" t="s">
        <v>449</v>
      </c>
    </row>
    <row r="250" spans="1:13" ht="13.5">
      <c r="A250" s="1" t="s">
        <v>517</v>
      </c>
      <c r="B250" s="1" t="s">
        <v>164</v>
      </c>
      <c r="C250" s="1" t="s">
        <v>518</v>
      </c>
      <c r="D250" s="44" t="str">
        <f t="shared" si="24"/>
        <v>グリフィンズ</v>
      </c>
      <c r="E250" s="1"/>
      <c r="F250" s="10" t="str">
        <f t="shared" si="25"/>
        <v>ぐ３３</v>
      </c>
      <c r="G250" s="1" t="str">
        <f t="shared" si="26"/>
        <v>山本友也</v>
      </c>
      <c r="H250" s="45" t="str">
        <f t="shared" si="27"/>
        <v>東近江グリフィンズ</v>
      </c>
      <c r="I250" s="49" t="s">
        <v>34</v>
      </c>
      <c r="J250" s="25">
        <v>1983</v>
      </c>
      <c r="K250" s="24">
        <f t="shared" si="28"/>
        <v>34</v>
      </c>
      <c r="L250" s="10" t="str">
        <f t="shared" si="23"/>
        <v>OK</v>
      </c>
      <c r="M250" s="163" t="s">
        <v>178</v>
      </c>
    </row>
    <row r="251" spans="1:13" ht="13.5" customHeight="1">
      <c r="A251" s="1" t="s">
        <v>519</v>
      </c>
      <c r="B251" s="13" t="s">
        <v>454</v>
      </c>
      <c r="C251" s="13" t="s">
        <v>1243</v>
      </c>
      <c r="D251" s="44" t="str">
        <f t="shared" si="24"/>
        <v>グリフィンズ</v>
      </c>
      <c r="F251" s="39" t="str">
        <f t="shared" si="25"/>
        <v>ぐ３４</v>
      </c>
      <c r="G251" s="1" t="str">
        <f t="shared" si="26"/>
        <v>金武 恵</v>
      </c>
      <c r="H251" s="45" t="str">
        <f t="shared" si="27"/>
        <v>東近江グリフィンズ</v>
      </c>
      <c r="I251" s="50" t="s">
        <v>57</v>
      </c>
      <c r="J251" s="6">
        <v>1989</v>
      </c>
      <c r="K251" s="24">
        <f t="shared" si="28"/>
        <v>28</v>
      </c>
      <c r="L251" s="10" t="str">
        <f t="shared" si="23"/>
        <v>OK</v>
      </c>
      <c r="M251" s="51" t="s">
        <v>456</v>
      </c>
    </row>
    <row r="252" spans="1:13" ht="13.5" customHeight="1">
      <c r="A252" s="1" t="s">
        <v>520</v>
      </c>
      <c r="B252" s="13" t="s">
        <v>521</v>
      </c>
      <c r="C252" s="13" t="s">
        <v>522</v>
      </c>
      <c r="D252" s="44" t="str">
        <f t="shared" si="24"/>
        <v>グリフィンズ</v>
      </c>
      <c r="F252" s="39" t="str">
        <f t="shared" si="25"/>
        <v>ぐ３５</v>
      </c>
      <c r="G252" s="1" t="str">
        <f t="shared" si="26"/>
        <v>佐々木恵子</v>
      </c>
      <c r="H252" s="45" t="str">
        <f t="shared" si="27"/>
        <v>東近江グリフィンズ</v>
      </c>
      <c r="I252" s="50" t="s">
        <v>57</v>
      </c>
      <c r="J252" s="6">
        <v>1967</v>
      </c>
      <c r="K252" s="24">
        <f t="shared" si="28"/>
        <v>50</v>
      </c>
      <c r="L252" s="10" t="str">
        <f t="shared" si="23"/>
        <v>OK</v>
      </c>
      <c r="M252" s="177" t="s">
        <v>178</v>
      </c>
    </row>
    <row r="253" spans="1:14" s="165" customFormat="1" ht="13.5">
      <c r="A253" s="1" t="s">
        <v>523</v>
      </c>
      <c r="B253" s="48" t="s">
        <v>524</v>
      </c>
      <c r="C253" s="178" t="s">
        <v>525</v>
      </c>
      <c r="D253" s="44" t="str">
        <f t="shared" si="24"/>
        <v>グリフィンズ</v>
      </c>
      <c r="F253" s="39" t="str">
        <f t="shared" si="25"/>
        <v>ぐ３６</v>
      </c>
      <c r="G253" s="1" t="str">
        <f t="shared" si="26"/>
        <v>深尾純子</v>
      </c>
      <c r="H253" s="45" t="str">
        <f t="shared" si="27"/>
        <v>東近江グリフィンズ</v>
      </c>
      <c r="I253" s="50" t="s">
        <v>57</v>
      </c>
      <c r="J253" s="6">
        <v>1982</v>
      </c>
      <c r="K253" s="24">
        <f t="shared" si="28"/>
        <v>35</v>
      </c>
      <c r="L253" s="10" t="str">
        <f t="shared" si="23"/>
        <v>OK</v>
      </c>
      <c r="M253" s="162" t="s">
        <v>39</v>
      </c>
      <c r="N253" s="179"/>
    </row>
    <row r="254" spans="1:14" s="165" customFormat="1" ht="13.5">
      <c r="A254" s="1" t="s">
        <v>526</v>
      </c>
      <c r="B254" s="48" t="s">
        <v>1244</v>
      </c>
      <c r="C254" s="13" t="s">
        <v>527</v>
      </c>
      <c r="D254" s="44" t="str">
        <f t="shared" si="24"/>
        <v>グリフィンズ</v>
      </c>
      <c r="F254" s="39" t="str">
        <f t="shared" si="25"/>
        <v>ぐ３７</v>
      </c>
      <c r="G254" s="1" t="str">
        <f t="shared" si="26"/>
        <v>岡 麻公</v>
      </c>
      <c r="H254" s="45" t="str">
        <f t="shared" si="27"/>
        <v>東近江グリフィンズ</v>
      </c>
      <c r="I254" s="50" t="s">
        <v>57</v>
      </c>
      <c r="J254" s="6">
        <v>1989</v>
      </c>
      <c r="K254" s="24">
        <f t="shared" si="28"/>
        <v>28</v>
      </c>
      <c r="L254" s="10" t="str">
        <f t="shared" si="23"/>
        <v>OK</v>
      </c>
      <c r="M254" s="162" t="s">
        <v>39</v>
      </c>
      <c r="N254" s="179"/>
    </row>
    <row r="255" spans="1:14" s="165" customFormat="1" ht="13.5">
      <c r="A255" s="1" t="s">
        <v>528</v>
      </c>
      <c r="B255" s="13" t="s">
        <v>529</v>
      </c>
      <c r="C255" s="13" t="s">
        <v>530</v>
      </c>
      <c r="D255" s="44" t="str">
        <f t="shared" si="24"/>
        <v>グリフィンズ</v>
      </c>
      <c r="F255" s="39" t="str">
        <f t="shared" si="25"/>
        <v>ぐ３８</v>
      </c>
      <c r="G255" s="1" t="str">
        <f t="shared" si="26"/>
        <v>遠崎真依</v>
      </c>
      <c r="H255" s="45" t="str">
        <f t="shared" si="27"/>
        <v>東近江グリフィンズ</v>
      </c>
      <c r="I255" s="50" t="s">
        <v>57</v>
      </c>
      <c r="J255" s="6">
        <v>1991</v>
      </c>
      <c r="K255" s="24">
        <f t="shared" si="28"/>
        <v>26</v>
      </c>
      <c r="L255" s="10" t="str">
        <f t="shared" si="23"/>
        <v>OK</v>
      </c>
      <c r="M255" s="163" t="s">
        <v>237</v>
      </c>
      <c r="N255" s="179"/>
    </row>
    <row r="256" spans="1:14" s="165" customFormat="1" ht="13.5">
      <c r="A256" s="1" t="s">
        <v>531</v>
      </c>
      <c r="B256" s="48" t="s">
        <v>164</v>
      </c>
      <c r="C256" s="180" t="s">
        <v>532</v>
      </c>
      <c r="D256" s="44" t="str">
        <f t="shared" si="24"/>
        <v>グリフィンズ</v>
      </c>
      <c r="F256" s="39" t="str">
        <f t="shared" si="25"/>
        <v>ぐ３９</v>
      </c>
      <c r="G256" s="1" t="str">
        <f t="shared" si="26"/>
        <v>山本あづさ</v>
      </c>
      <c r="H256" s="45" t="str">
        <f t="shared" si="27"/>
        <v>東近江グリフィンズ</v>
      </c>
      <c r="I256" s="50" t="s">
        <v>57</v>
      </c>
      <c r="J256" s="6">
        <v>1981</v>
      </c>
      <c r="K256" s="24">
        <f t="shared" si="28"/>
        <v>36</v>
      </c>
      <c r="L256" s="10" t="str">
        <f t="shared" si="23"/>
        <v>OK</v>
      </c>
      <c r="M256" s="163" t="s">
        <v>398</v>
      </c>
      <c r="N256" s="179"/>
    </row>
    <row r="257" spans="1:13" ht="13.5" customHeight="1">
      <c r="A257" s="1" t="s">
        <v>533</v>
      </c>
      <c r="B257" s="13" t="s">
        <v>164</v>
      </c>
      <c r="C257" s="13" t="s">
        <v>534</v>
      </c>
      <c r="D257" s="44" t="str">
        <f t="shared" si="24"/>
        <v>グリフィンズ</v>
      </c>
      <c r="F257" s="39" t="str">
        <f t="shared" si="25"/>
        <v>ぐ４０</v>
      </c>
      <c r="G257" s="1" t="str">
        <f t="shared" si="26"/>
        <v>山本順子</v>
      </c>
      <c r="H257" s="45" t="str">
        <f t="shared" si="27"/>
        <v>東近江グリフィンズ</v>
      </c>
      <c r="I257" s="50" t="s">
        <v>57</v>
      </c>
      <c r="J257" s="6">
        <v>1976</v>
      </c>
      <c r="K257" s="24">
        <f t="shared" si="28"/>
        <v>41</v>
      </c>
      <c r="L257" s="10" t="str">
        <f t="shared" si="23"/>
        <v>OK</v>
      </c>
      <c r="M257" s="163" t="s">
        <v>63</v>
      </c>
    </row>
    <row r="258" spans="1:13" ht="13.5" customHeight="1">
      <c r="A258" s="1" t="s">
        <v>535</v>
      </c>
      <c r="B258" s="13" t="s">
        <v>536</v>
      </c>
      <c r="C258" s="13" t="s">
        <v>130</v>
      </c>
      <c r="D258" s="44" t="str">
        <f t="shared" si="24"/>
        <v>グリフィンズ</v>
      </c>
      <c r="F258" s="39" t="str">
        <f t="shared" si="25"/>
        <v>ぐ４１</v>
      </c>
      <c r="G258" s="1" t="str">
        <f t="shared" si="26"/>
        <v>梅森直美</v>
      </c>
      <c r="H258" s="45" t="str">
        <f t="shared" si="27"/>
        <v>東近江グリフィンズ</v>
      </c>
      <c r="I258" s="50" t="s">
        <v>57</v>
      </c>
      <c r="J258" s="6">
        <v>1977</v>
      </c>
      <c r="K258" s="24">
        <f t="shared" si="28"/>
        <v>40</v>
      </c>
      <c r="L258" s="10" t="str">
        <f t="shared" si="23"/>
        <v>OK</v>
      </c>
      <c r="M258" s="163" t="s">
        <v>478</v>
      </c>
    </row>
    <row r="259" spans="1:13" s="165" customFormat="1" ht="13.5">
      <c r="A259" s="1" t="s">
        <v>537</v>
      </c>
      <c r="B259" s="13" t="s">
        <v>265</v>
      </c>
      <c r="C259" s="13" t="s">
        <v>538</v>
      </c>
      <c r="D259" s="44" t="str">
        <f t="shared" si="24"/>
        <v>グリフィンズ</v>
      </c>
      <c r="E259" s="1"/>
      <c r="F259" s="39" t="str">
        <f t="shared" si="25"/>
        <v>ぐ４２</v>
      </c>
      <c r="G259" s="1" t="str">
        <f t="shared" si="26"/>
        <v>田中由子</v>
      </c>
      <c r="H259" s="45" t="str">
        <f t="shared" si="27"/>
        <v>東近江グリフィンズ</v>
      </c>
      <c r="I259" s="50" t="s">
        <v>57</v>
      </c>
      <c r="J259" s="6">
        <v>1965</v>
      </c>
      <c r="K259" s="24">
        <f t="shared" si="28"/>
        <v>52</v>
      </c>
      <c r="L259" s="10" t="str">
        <f t="shared" si="23"/>
        <v>OK</v>
      </c>
      <c r="M259" s="163" t="s">
        <v>39</v>
      </c>
    </row>
    <row r="260" spans="1:13" s="165" customFormat="1" ht="13.5">
      <c r="A260" s="1" t="s">
        <v>539</v>
      </c>
      <c r="B260" s="13" t="s">
        <v>540</v>
      </c>
      <c r="C260" s="13" t="s">
        <v>541</v>
      </c>
      <c r="D260" s="44" t="str">
        <f t="shared" si="24"/>
        <v>グリフィンズ</v>
      </c>
      <c r="E260" s="1"/>
      <c r="F260" s="39" t="str">
        <f t="shared" si="25"/>
        <v>ぐ４３</v>
      </c>
      <c r="G260" s="1" t="str">
        <f t="shared" si="26"/>
        <v>伊藤牧子</v>
      </c>
      <c r="H260" s="45" t="str">
        <f t="shared" si="27"/>
        <v>東近江グリフィンズ</v>
      </c>
      <c r="I260" s="50" t="s">
        <v>57</v>
      </c>
      <c r="J260" s="6">
        <v>1969</v>
      </c>
      <c r="K260" s="24">
        <f t="shared" si="28"/>
        <v>48</v>
      </c>
      <c r="L260" s="10" t="str">
        <f t="shared" si="23"/>
        <v>OK</v>
      </c>
      <c r="M260" s="163" t="s">
        <v>39</v>
      </c>
    </row>
    <row r="261" spans="1:13" s="165" customFormat="1" ht="13.5">
      <c r="A261" s="1" t="s">
        <v>542</v>
      </c>
      <c r="B261" s="13" t="s">
        <v>543</v>
      </c>
      <c r="C261" s="13" t="s">
        <v>544</v>
      </c>
      <c r="D261" s="44" t="str">
        <f t="shared" si="24"/>
        <v>グリフィンズ</v>
      </c>
      <c r="E261" s="1"/>
      <c r="F261" s="39" t="str">
        <f t="shared" si="25"/>
        <v>ぐ４４</v>
      </c>
      <c r="G261" s="1" t="str">
        <f t="shared" si="26"/>
        <v>高田貴代美</v>
      </c>
      <c r="H261" s="45" t="str">
        <f t="shared" si="27"/>
        <v>東近江グリフィンズ</v>
      </c>
      <c r="I261" s="50" t="s">
        <v>57</v>
      </c>
      <c r="J261" s="6">
        <v>1964</v>
      </c>
      <c r="K261" s="24">
        <f t="shared" si="28"/>
        <v>53</v>
      </c>
      <c r="L261" s="10" t="str">
        <f t="shared" si="23"/>
        <v>OK</v>
      </c>
      <c r="M261" s="159" t="s">
        <v>162</v>
      </c>
    </row>
    <row r="262" spans="1:13" s="165" customFormat="1" ht="13.5">
      <c r="A262" s="1" t="s">
        <v>545</v>
      </c>
      <c r="B262" s="13" t="s">
        <v>546</v>
      </c>
      <c r="C262" s="13" t="s">
        <v>547</v>
      </c>
      <c r="D262" s="44" t="str">
        <f t="shared" si="24"/>
        <v>グリフィンズ</v>
      </c>
      <c r="E262" s="1"/>
      <c r="F262" s="39" t="str">
        <f t="shared" si="25"/>
        <v>ぐ４５</v>
      </c>
      <c r="G262" s="1" t="str">
        <f t="shared" si="26"/>
        <v>森田千瑛</v>
      </c>
      <c r="H262" s="45" t="str">
        <f t="shared" si="27"/>
        <v>東近江グリフィンズ</v>
      </c>
      <c r="I262" s="50" t="s">
        <v>57</v>
      </c>
      <c r="J262" s="6">
        <v>1987</v>
      </c>
      <c r="K262" s="24">
        <f t="shared" si="28"/>
        <v>30</v>
      </c>
      <c r="L262" s="10" t="str">
        <f t="shared" si="23"/>
        <v>OK</v>
      </c>
      <c r="M262" s="163" t="s">
        <v>42</v>
      </c>
    </row>
    <row r="263" spans="1:13" s="165" customFormat="1" ht="13.5">
      <c r="A263" s="1" t="s">
        <v>548</v>
      </c>
      <c r="B263" s="13" t="s">
        <v>549</v>
      </c>
      <c r="C263" s="13" t="s">
        <v>550</v>
      </c>
      <c r="D263" s="44" t="str">
        <f t="shared" si="24"/>
        <v>グリフィンズ</v>
      </c>
      <c r="E263" s="1"/>
      <c r="F263" s="39" t="str">
        <f t="shared" si="25"/>
        <v>ぐ４６</v>
      </c>
      <c r="G263" s="1" t="str">
        <f t="shared" si="26"/>
        <v>吉村安梨佐</v>
      </c>
      <c r="H263" s="45" t="str">
        <f t="shared" si="27"/>
        <v>東近江グリフィンズ</v>
      </c>
      <c r="I263" s="50" t="s">
        <v>57</v>
      </c>
      <c r="J263" s="6">
        <v>1986</v>
      </c>
      <c r="K263" s="24">
        <f t="shared" si="28"/>
        <v>31</v>
      </c>
      <c r="L263" s="10" t="str">
        <f t="shared" si="23"/>
        <v>OK</v>
      </c>
      <c r="M263" s="163" t="s">
        <v>42</v>
      </c>
    </row>
    <row r="264" spans="1:13" s="165" customFormat="1" ht="13.5">
      <c r="A264" s="1" t="s">
        <v>551</v>
      </c>
      <c r="B264" s="13" t="s">
        <v>402</v>
      </c>
      <c r="C264" s="13" t="s">
        <v>534</v>
      </c>
      <c r="D264" s="44" t="str">
        <f t="shared" si="24"/>
        <v>グリフィンズ</v>
      </c>
      <c r="E264" s="1"/>
      <c r="F264" s="39" t="str">
        <f t="shared" si="25"/>
        <v>ぐ４７</v>
      </c>
      <c r="G264" s="1" t="str">
        <f t="shared" si="26"/>
        <v>岩崎順子</v>
      </c>
      <c r="H264" s="45" t="str">
        <f t="shared" si="27"/>
        <v>東近江グリフィンズ</v>
      </c>
      <c r="I264" s="50" t="s">
        <v>57</v>
      </c>
      <c r="J264" s="6">
        <v>1977</v>
      </c>
      <c r="K264" s="24">
        <f t="shared" si="28"/>
        <v>40</v>
      </c>
      <c r="L264" s="10" t="str">
        <f t="shared" si="23"/>
        <v>OK</v>
      </c>
      <c r="M264" s="163" t="s">
        <v>42</v>
      </c>
    </row>
    <row r="265" spans="1:13" s="165" customFormat="1" ht="13.5">
      <c r="A265" s="1" t="s">
        <v>552</v>
      </c>
      <c r="B265" s="13" t="s">
        <v>117</v>
      </c>
      <c r="C265" s="13" t="s">
        <v>553</v>
      </c>
      <c r="D265" s="44" t="str">
        <f t="shared" si="24"/>
        <v>グリフィンズ</v>
      </c>
      <c r="E265" s="1"/>
      <c r="F265" s="39" t="str">
        <f t="shared" si="25"/>
        <v>ぐ４８</v>
      </c>
      <c r="G265" s="1" t="str">
        <f t="shared" si="26"/>
        <v>八木郊美</v>
      </c>
      <c r="H265" s="45" t="str">
        <f t="shared" si="27"/>
        <v>東近江グリフィンズ</v>
      </c>
      <c r="I265" s="50" t="s">
        <v>57</v>
      </c>
      <c r="J265" s="6">
        <v>1968</v>
      </c>
      <c r="K265" s="24">
        <f t="shared" si="28"/>
        <v>49</v>
      </c>
      <c r="L265" s="10" t="str">
        <f t="shared" si="23"/>
        <v>OK</v>
      </c>
      <c r="M265" s="163" t="s">
        <v>478</v>
      </c>
    </row>
    <row r="266" spans="1:13" s="165" customFormat="1" ht="13.5">
      <c r="A266" s="1" t="s">
        <v>554</v>
      </c>
      <c r="B266" s="13" t="s">
        <v>292</v>
      </c>
      <c r="C266" s="13" t="s">
        <v>555</v>
      </c>
      <c r="D266" s="44" t="str">
        <f t="shared" si="24"/>
        <v>グリフィンズ</v>
      </c>
      <c r="E266" s="1"/>
      <c r="F266" s="39" t="str">
        <f t="shared" si="25"/>
        <v>ぐ４９</v>
      </c>
      <c r="G266" s="1" t="str">
        <f t="shared" si="26"/>
        <v>村尾直子</v>
      </c>
      <c r="H266" s="45" t="str">
        <f t="shared" si="27"/>
        <v>東近江グリフィンズ</v>
      </c>
      <c r="I266" s="50" t="s">
        <v>57</v>
      </c>
      <c r="J266" s="6">
        <v>1977</v>
      </c>
      <c r="K266" s="24">
        <f t="shared" si="28"/>
        <v>40</v>
      </c>
      <c r="L266" s="10" t="str">
        <f t="shared" si="23"/>
        <v>OK</v>
      </c>
      <c r="M266" s="163" t="s">
        <v>478</v>
      </c>
    </row>
    <row r="267" spans="1:13" s="165" customFormat="1" ht="13.5">
      <c r="A267" s="1" t="s">
        <v>556</v>
      </c>
      <c r="B267" s="13" t="s">
        <v>557</v>
      </c>
      <c r="C267" s="13" t="s">
        <v>1245</v>
      </c>
      <c r="D267" s="44" t="str">
        <f t="shared" si="24"/>
        <v>グリフィンズ</v>
      </c>
      <c r="E267" s="1"/>
      <c r="F267" s="39" t="str">
        <f t="shared" si="25"/>
        <v>ぐ５０</v>
      </c>
      <c r="G267" s="1" t="str">
        <f t="shared" si="26"/>
        <v>大家 香</v>
      </c>
      <c r="H267" s="45" t="str">
        <f t="shared" si="27"/>
        <v>東近江グリフィンズ</v>
      </c>
      <c r="I267" s="50" t="s">
        <v>57</v>
      </c>
      <c r="J267" s="6">
        <v>1966</v>
      </c>
      <c r="K267" s="24">
        <f t="shared" si="28"/>
        <v>51</v>
      </c>
      <c r="L267" s="10" t="str">
        <f t="shared" si="23"/>
        <v>OK</v>
      </c>
      <c r="M267" s="163" t="s">
        <v>478</v>
      </c>
    </row>
    <row r="268" spans="1:13" ht="13.5">
      <c r="A268" s="1" t="s">
        <v>1246</v>
      </c>
      <c r="B268" s="52" t="s">
        <v>1247</v>
      </c>
      <c r="C268" s="52" t="s">
        <v>1248</v>
      </c>
      <c r="D268" s="44" t="str">
        <f t="shared" si="24"/>
        <v>グリフィンズ</v>
      </c>
      <c r="E268" s="1"/>
      <c r="F268" s="39" t="str">
        <f t="shared" si="25"/>
        <v>ぐ５１</v>
      </c>
      <c r="G268" s="1" t="str">
        <f t="shared" si="26"/>
        <v>和田桃子</v>
      </c>
      <c r="H268" s="45" t="str">
        <f t="shared" si="27"/>
        <v>東近江グリフィンズ</v>
      </c>
      <c r="I268" s="181" t="s">
        <v>1184</v>
      </c>
      <c r="J268" s="6">
        <v>1994</v>
      </c>
      <c r="K268" s="182">
        <f aca="true" t="shared" si="29" ref="K268:K275">IF(J268="","",(2016-J268))</f>
        <v>22</v>
      </c>
      <c r="L268" s="10" t="str">
        <f t="shared" si="23"/>
        <v>OK</v>
      </c>
      <c r="M268" s="183" t="s">
        <v>1249</v>
      </c>
    </row>
    <row r="269" spans="1:13" ht="13.5">
      <c r="A269" s="1" t="s">
        <v>1250</v>
      </c>
      <c r="B269" s="52" t="s">
        <v>1251</v>
      </c>
      <c r="C269" s="52" t="s">
        <v>1252</v>
      </c>
      <c r="D269" s="44" t="str">
        <f t="shared" si="24"/>
        <v>グリフィンズ</v>
      </c>
      <c r="E269" s="1"/>
      <c r="F269" s="39" t="str">
        <f t="shared" si="25"/>
        <v>ぐ５２</v>
      </c>
      <c r="G269" s="1" t="str">
        <f t="shared" si="26"/>
        <v>藤岡美智子</v>
      </c>
      <c r="H269" s="45" t="str">
        <f t="shared" si="27"/>
        <v>東近江グリフィンズ</v>
      </c>
      <c r="I269" s="181" t="s">
        <v>1224</v>
      </c>
      <c r="J269" s="6">
        <v>1980</v>
      </c>
      <c r="K269" s="182">
        <f t="shared" si="29"/>
        <v>36</v>
      </c>
      <c r="L269" s="10" t="str">
        <f t="shared" si="23"/>
        <v>OK</v>
      </c>
      <c r="M269" s="183" t="s">
        <v>1249</v>
      </c>
    </row>
    <row r="270" spans="1:13" ht="13.5">
      <c r="A270" s="1" t="s">
        <v>1253</v>
      </c>
      <c r="B270" s="1" t="s">
        <v>1254</v>
      </c>
      <c r="C270" s="1" t="s">
        <v>1255</v>
      </c>
      <c r="D270" s="44" t="str">
        <f t="shared" si="24"/>
        <v>グリフィンズ</v>
      </c>
      <c r="E270" s="1"/>
      <c r="F270" s="39" t="str">
        <f t="shared" si="25"/>
        <v>ぐ５３</v>
      </c>
      <c r="G270" s="1" t="str">
        <f t="shared" si="26"/>
        <v>濱田彬弘</v>
      </c>
      <c r="H270" s="45" t="str">
        <f t="shared" si="27"/>
        <v>東近江グリフィンズ</v>
      </c>
      <c r="I270" s="49" t="s">
        <v>1256</v>
      </c>
      <c r="J270" s="6">
        <v>1987</v>
      </c>
      <c r="K270" s="182">
        <f t="shared" si="29"/>
        <v>29</v>
      </c>
      <c r="L270" s="10" t="str">
        <f t="shared" si="23"/>
        <v>OK</v>
      </c>
      <c r="M270" s="183" t="s">
        <v>1257</v>
      </c>
    </row>
    <row r="271" spans="1:13" ht="13.5">
      <c r="A271" s="1" t="s">
        <v>1258</v>
      </c>
      <c r="B271" s="52" t="s">
        <v>1254</v>
      </c>
      <c r="C271" s="52" t="s">
        <v>1259</v>
      </c>
      <c r="D271" s="44" t="str">
        <f t="shared" si="24"/>
        <v>グリフィンズ</v>
      </c>
      <c r="E271" s="1"/>
      <c r="F271" s="39" t="str">
        <f t="shared" si="25"/>
        <v>ぐ５４</v>
      </c>
      <c r="G271" s="1" t="str">
        <f t="shared" si="26"/>
        <v>濱田晴香</v>
      </c>
      <c r="H271" s="45" t="str">
        <f t="shared" si="27"/>
        <v>東近江グリフィンズ</v>
      </c>
      <c r="I271" s="181" t="s">
        <v>1224</v>
      </c>
      <c r="J271" s="6">
        <v>1987</v>
      </c>
      <c r="K271" s="182">
        <f t="shared" si="29"/>
        <v>29</v>
      </c>
      <c r="L271" s="10" t="str">
        <f aca="true" t="shared" si="30" ref="L271:L280">IF(G271="","",IF(COUNTIF($G$6:$G$600,G271)&gt;1,"2重登録","OK"))</f>
        <v>OK</v>
      </c>
      <c r="M271" s="183" t="s">
        <v>1257</v>
      </c>
    </row>
    <row r="272" spans="1:13" ht="13.5">
      <c r="A272" s="1" t="s">
        <v>1260</v>
      </c>
      <c r="B272" s="52" t="s">
        <v>1261</v>
      </c>
      <c r="C272" s="52" t="s">
        <v>1262</v>
      </c>
      <c r="D272" s="44" t="str">
        <f t="shared" si="24"/>
        <v>グリフィンズ</v>
      </c>
      <c r="E272" s="1"/>
      <c r="F272" s="39" t="str">
        <f t="shared" si="25"/>
        <v>ぐ５５</v>
      </c>
      <c r="G272" s="1" t="str">
        <f t="shared" si="26"/>
        <v>内田理沙</v>
      </c>
      <c r="H272" s="45" t="str">
        <f t="shared" si="27"/>
        <v>東近江グリフィンズ</v>
      </c>
      <c r="I272" s="181" t="s">
        <v>1224</v>
      </c>
      <c r="J272" s="6">
        <v>1991</v>
      </c>
      <c r="K272" s="182">
        <f t="shared" si="29"/>
        <v>25</v>
      </c>
      <c r="L272" s="10" t="str">
        <f t="shared" si="30"/>
        <v>OK</v>
      </c>
      <c r="M272" s="183" t="s">
        <v>1263</v>
      </c>
    </row>
    <row r="273" spans="1:13" ht="13.5">
      <c r="A273" s="1" t="s">
        <v>1264</v>
      </c>
      <c r="B273" s="1" t="s">
        <v>1265</v>
      </c>
      <c r="C273" s="1" t="s">
        <v>1266</v>
      </c>
      <c r="D273" s="44" t="str">
        <f t="shared" si="24"/>
        <v>グリフィンズ</v>
      </c>
      <c r="E273" s="1"/>
      <c r="F273" s="39" t="str">
        <f t="shared" si="25"/>
        <v>ぐ５６</v>
      </c>
      <c r="G273" s="1" t="str">
        <f t="shared" si="26"/>
        <v>鵜飼元一</v>
      </c>
      <c r="H273" s="45" t="str">
        <f t="shared" si="27"/>
        <v>東近江グリフィンズ</v>
      </c>
      <c r="I273" s="49" t="s">
        <v>1256</v>
      </c>
      <c r="J273" s="6">
        <v>1989</v>
      </c>
      <c r="K273" s="182">
        <f t="shared" si="29"/>
        <v>27</v>
      </c>
      <c r="L273" s="10" t="str">
        <f t="shared" si="30"/>
        <v>OK</v>
      </c>
      <c r="M273" s="183" t="s">
        <v>1263</v>
      </c>
    </row>
    <row r="274" spans="1:13" ht="13.5">
      <c r="A274" s="1" t="s">
        <v>1267</v>
      </c>
      <c r="B274" s="52" t="s">
        <v>1268</v>
      </c>
      <c r="C274" s="52" t="s">
        <v>1269</v>
      </c>
      <c r="D274" s="44" t="str">
        <f t="shared" si="24"/>
        <v>グリフィンズ</v>
      </c>
      <c r="E274" s="1"/>
      <c r="F274" s="39" t="str">
        <f t="shared" si="25"/>
        <v>ぐ５７</v>
      </c>
      <c r="G274" s="1" t="str">
        <f t="shared" si="26"/>
        <v>西尾友里</v>
      </c>
      <c r="H274" s="45" t="str">
        <f t="shared" si="27"/>
        <v>東近江グリフィンズ</v>
      </c>
      <c r="I274" s="181" t="s">
        <v>1270</v>
      </c>
      <c r="J274" s="6">
        <v>1992</v>
      </c>
      <c r="K274" s="182">
        <f t="shared" si="29"/>
        <v>24</v>
      </c>
      <c r="L274" s="10" t="str">
        <f t="shared" si="30"/>
        <v>OK</v>
      </c>
      <c r="M274" s="183" t="s">
        <v>1271</v>
      </c>
    </row>
    <row r="275" spans="1:13" ht="13.5">
      <c r="A275" s="1" t="s">
        <v>1272</v>
      </c>
      <c r="B275" s="1" t="s">
        <v>1273</v>
      </c>
      <c r="C275" s="1" t="s">
        <v>1274</v>
      </c>
      <c r="D275" s="44" t="str">
        <f t="shared" si="24"/>
        <v>グリフィンズ</v>
      </c>
      <c r="E275" s="1"/>
      <c r="F275" s="39" t="str">
        <f t="shared" si="25"/>
        <v>ぐ５８</v>
      </c>
      <c r="G275" s="1" t="str">
        <f t="shared" si="26"/>
        <v>漆原大介</v>
      </c>
      <c r="H275" s="45" t="str">
        <f t="shared" si="27"/>
        <v>東近江グリフィンズ</v>
      </c>
      <c r="I275" s="49" t="s">
        <v>1275</v>
      </c>
      <c r="J275" s="6">
        <v>1988</v>
      </c>
      <c r="K275" s="182">
        <f t="shared" si="29"/>
        <v>28</v>
      </c>
      <c r="L275" s="10" t="str">
        <f t="shared" si="30"/>
        <v>OK</v>
      </c>
      <c r="M275" s="184" t="s">
        <v>1276</v>
      </c>
    </row>
    <row r="276" spans="1:13" s="165" customFormat="1" ht="13.5">
      <c r="A276" s="1"/>
      <c r="B276" s="13"/>
      <c r="C276" s="13"/>
      <c r="D276" s="44"/>
      <c r="E276" s="1"/>
      <c r="F276" s="39"/>
      <c r="G276" s="1"/>
      <c r="H276" s="45"/>
      <c r="I276" s="50"/>
      <c r="J276" s="6"/>
      <c r="K276" s="24"/>
      <c r="L276" s="10">
        <f t="shared" si="30"/>
      </c>
      <c r="M276" s="163"/>
    </row>
    <row r="277" spans="1:13" s="165" customFormat="1" ht="13.5">
      <c r="A277" s="1"/>
      <c r="B277" s="13"/>
      <c r="C277" s="13"/>
      <c r="D277" s="44"/>
      <c r="E277" s="1"/>
      <c r="F277" s="39"/>
      <c r="G277" s="1"/>
      <c r="H277" s="45"/>
      <c r="I277" s="50"/>
      <c r="J277" s="6"/>
      <c r="K277" s="24"/>
      <c r="L277" s="10">
        <f t="shared" si="30"/>
      </c>
      <c r="M277" s="163"/>
    </row>
    <row r="278" spans="1:13" s="165" customFormat="1" ht="13.5">
      <c r="A278" s="1"/>
      <c r="B278" s="13"/>
      <c r="C278" s="13"/>
      <c r="D278" s="44"/>
      <c r="E278" s="1"/>
      <c r="F278" s="39"/>
      <c r="G278" s="1"/>
      <c r="H278" s="45"/>
      <c r="I278" s="50"/>
      <c r="J278" s="6"/>
      <c r="K278" s="24"/>
      <c r="L278" s="10">
        <f t="shared" si="30"/>
      </c>
      <c r="M278" s="163"/>
    </row>
    <row r="279" spans="1:13" s="165" customFormat="1" ht="13.5">
      <c r="A279" s="1"/>
      <c r="B279" s="13"/>
      <c r="C279" s="13"/>
      <c r="D279" s="44"/>
      <c r="E279" s="1"/>
      <c r="F279" s="39"/>
      <c r="G279" s="1"/>
      <c r="H279" s="45"/>
      <c r="I279" s="50"/>
      <c r="J279" s="6"/>
      <c r="K279" s="24"/>
      <c r="L279" s="10">
        <f t="shared" si="30"/>
      </c>
      <c r="M279" s="163"/>
    </row>
    <row r="280" spans="2:12" ht="13.5">
      <c r="B280" s="8"/>
      <c r="C280" s="8"/>
      <c r="D280" s="8"/>
      <c r="F280" s="10"/>
      <c r="K280" s="24"/>
      <c r="L280" s="10">
        <f t="shared" si="30"/>
      </c>
    </row>
    <row r="281" spans="2:12" ht="13.5">
      <c r="B281" s="8"/>
      <c r="C281" s="8"/>
      <c r="D281" s="8"/>
      <c r="F281" s="10"/>
      <c r="K281" s="24"/>
      <c r="L281" s="10"/>
    </row>
    <row r="282" spans="2:12" ht="13.5">
      <c r="B282" s="629" t="s">
        <v>558</v>
      </c>
      <c r="C282" s="629"/>
      <c r="D282" s="634" t="s">
        <v>559</v>
      </c>
      <c r="E282" s="634"/>
      <c r="F282" s="634"/>
      <c r="G282" s="634"/>
      <c r="H282" s="629" t="s">
        <v>560</v>
      </c>
      <c r="I282" s="629"/>
      <c r="L282" s="10"/>
    </row>
    <row r="283" spans="2:12" ht="13.5">
      <c r="B283" s="629"/>
      <c r="C283" s="629"/>
      <c r="D283" s="634"/>
      <c r="E283" s="634"/>
      <c r="F283" s="634"/>
      <c r="G283" s="634"/>
      <c r="H283" s="629"/>
      <c r="I283" s="629"/>
      <c r="L283" s="10"/>
    </row>
    <row r="284" spans="4:12" ht="13.5">
      <c r="D284" s="8"/>
      <c r="F284" s="10"/>
      <c r="G284" s="1" t="s">
        <v>26</v>
      </c>
      <c r="H284" s="627" t="s">
        <v>27</v>
      </c>
      <c r="I284" s="627"/>
      <c r="J284" s="627"/>
      <c r="K284" s="10"/>
      <c r="L284" s="10"/>
    </row>
    <row r="285" spans="2:12" ht="13.5" customHeight="1">
      <c r="B285" s="627" t="s">
        <v>561</v>
      </c>
      <c r="C285" s="627"/>
      <c r="D285" s="30" t="s">
        <v>30</v>
      </c>
      <c r="F285" s="10"/>
      <c r="G285" s="7">
        <f>COUNTIF($M$287:$M$338,"東近江市")</f>
        <v>21</v>
      </c>
      <c r="H285" s="632">
        <f>(G285/RIGHT(A338,2))</f>
        <v>0.40384615384615385</v>
      </c>
      <c r="I285" s="632"/>
      <c r="J285" s="632"/>
      <c r="K285" s="10"/>
      <c r="L285" s="10"/>
    </row>
    <row r="286" spans="2:12" ht="13.5" customHeight="1">
      <c r="B286" s="1" t="s">
        <v>562</v>
      </c>
      <c r="C286" s="11"/>
      <c r="D286" s="162" t="s">
        <v>29</v>
      </c>
      <c r="E286" s="162"/>
      <c r="F286" s="162"/>
      <c r="G286" s="7"/>
      <c r="I286" s="23"/>
      <c r="J286" s="23"/>
      <c r="K286" s="10"/>
      <c r="L286" s="10" t="e">
        <f>#N/A</f>
        <v>#N/A</v>
      </c>
    </row>
    <row r="287" spans="1:13" ht="13.5">
      <c r="A287" s="8" t="s">
        <v>563</v>
      </c>
      <c r="B287" s="1" t="s">
        <v>564</v>
      </c>
      <c r="C287" s="1" t="s">
        <v>565</v>
      </c>
      <c r="D287" s="8" t="s">
        <v>562</v>
      </c>
      <c r="F287" s="1" t="str">
        <f>A287</f>
        <v>け０１</v>
      </c>
      <c r="G287" s="1" t="str">
        <f aca="true" t="shared" si="31" ref="G287:G338">B287&amp;C287</f>
        <v>稲岡和紀</v>
      </c>
      <c r="H287" s="12" t="s">
        <v>561</v>
      </c>
      <c r="I287" s="12" t="s">
        <v>34</v>
      </c>
      <c r="J287" s="6">
        <v>1978</v>
      </c>
      <c r="K287" s="6">
        <f>IF(J287="","",(2017-J287))</f>
        <v>39</v>
      </c>
      <c r="L287" s="10" t="str">
        <f aca="true" t="shared" si="32" ref="L287:L350">IF(G287="","",IF(COUNTIF($G$6:$G$600,G287)&gt;1,"2重登録","OK"))</f>
        <v>OK</v>
      </c>
      <c r="M287" s="13" t="s">
        <v>162</v>
      </c>
    </row>
    <row r="288" spans="1:13" ht="13.5">
      <c r="A288" s="8" t="s">
        <v>566</v>
      </c>
      <c r="B288" s="1" t="s">
        <v>567</v>
      </c>
      <c r="C288" s="1" t="s">
        <v>568</v>
      </c>
      <c r="D288" s="8" t="s">
        <v>562</v>
      </c>
      <c r="F288" s="1" t="str">
        <f aca="true" t="shared" si="33" ref="F288:F355">A288</f>
        <v>け０２</v>
      </c>
      <c r="G288" s="1" t="str">
        <f t="shared" si="31"/>
        <v>岩渕光紀</v>
      </c>
      <c r="H288" s="12" t="s">
        <v>561</v>
      </c>
      <c r="I288" s="12" t="s">
        <v>34</v>
      </c>
      <c r="J288" s="6">
        <v>1991</v>
      </c>
      <c r="K288" s="6">
        <f aca="true" t="shared" si="34" ref="K288:K338">IF(J288="","",(2017-J288))</f>
        <v>26</v>
      </c>
      <c r="L288" s="10" t="str">
        <f t="shared" si="32"/>
        <v>OK</v>
      </c>
      <c r="M288" s="163" t="s">
        <v>39</v>
      </c>
    </row>
    <row r="289" spans="1:13" ht="13.5">
      <c r="A289" s="8" t="s">
        <v>569</v>
      </c>
      <c r="B289" s="1" t="s">
        <v>570</v>
      </c>
      <c r="C289" s="1" t="s">
        <v>1277</v>
      </c>
      <c r="D289" s="8" t="s">
        <v>562</v>
      </c>
      <c r="F289" s="1" t="str">
        <f t="shared" si="33"/>
        <v>け０３</v>
      </c>
      <c r="G289" s="1" t="str">
        <f t="shared" si="31"/>
        <v>梅津 圭</v>
      </c>
      <c r="H289" s="12" t="s">
        <v>561</v>
      </c>
      <c r="I289" s="12" t="s">
        <v>34</v>
      </c>
      <c r="J289" s="6">
        <v>1992</v>
      </c>
      <c r="K289" s="6">
        <f t="shared" si="34"/>
        <v>25</v>
      </c>
      <c r="L289" s="10" t="str">
        <f t="shared" si="32"/>
        <v>OK</v>
      </c>
      <c r="M289" s="1" t="s">
        <v>571</v>
      </c>
    </row>
    <row r="290" spans="1:13" ht="13.5">
      <c r="A290" s="8" t="s">
        <v>572</v>
      </c>
      <c r="B290" s="1" t="s">
        <v>198</v>
      </c>
      <c r="C290" s="1" t="s">
        <v>573</v>
      </c>
      <c r="D290" s="8" t="s">
        <v>562</v>
      </c>
      <c r="F290" s="1" t="str">
        <f t="shared" si="33"/>
        <v>け０４</v>
      </c>
      <c r="G290" s="1" t="str">
        <f t="shared" si="31"/>
        <v>岡本大樹</v>
      </c>
      <c r="H290" s="12" t="s">
        <v>561</v>
      </c>
      <c r="I290" s="12" t="s">
        <v>34</v>
      </c>
      <c r="J290" s="6">
        <v>1982</v>
      </c>
      <c r="K290" s="6">
        <f t="shared" si="34"/>
        <v>35</v>
      </c>
      <c r="L290" s="10" t="str">
        <f t="shared" si="32"/>
        <v>OK</v>
      </c>
      <c r="M290" s="1" t="s">
        <v>178</v>
      </c>
    </row>
    <row r="291" spans="1:13" ht="13.5">
      <c r="A291" s="8" t="s">
        <v>574</v>
      </c>
      <c r="B291" s="1" t="s">
        <v>575</v>
      </c>
      <c r="C291" s="1" t="s">
        <v>576</v>
      </c>
      <c r="D291" s="8" t="s">
        <v>562</v>
      </c>
      <c r="F291" s="1" t="str">
        <f t="shared" si="33"/>
        <v>け０５</v>
      </c>
      <c r="G291" s="1" t="str">
        <f t="shared" si="31"/>
        <v>押谷繁樹</v>
      </c>
      <c r="H291" s="12" t="s">
        <v>561</v>
      </c>
      <c r="I291" s="12" t="s">
        <v>34</v>
      </c>
      <c r="J291" s="6">
        <v>1981</v>
      </c>
      <c r="K291" s="6">
        <f t="shared" si="34"/>
        <v>36</v>
      </c>
      <c r="L291" s="10" t="str">
        <f t="shared" si="32"/>
        <v>OK</v>
      </c>
      <c r="M291" s="1" t="s">
        <v>76</v>
      </c>
    </row>
    <row r="292" spans="1:13" ht="13.5">
      <c r="A292" s="8" t="s">
        <v>577</v>
      </c>
      <c r="B292" s="8" t="s">
        <v>578</v>
      </c>
      <c r="C292" s="8" t="s">
        <v>579</v>
      </c>
      <c r="D292" s="1" t="s">
        <v>562</v>
      </c>
      <c r="F292" s="1" t="str">
        <f t="shared" si="33"/>
        <v>け０６</v>
      </c>
      <c r="G292" s="1" t="str">
        <f t="shared" si="31"/>
        <v>小笠原光雄</v>
      </c>
      <c r="H292" s="12" t="s">
        <v>561</v>
      </c>
      <c r="I292" s="12" t="s">
        <v>34</v>
      </c>
      <c r="J292" s="25">
        <v>1963</v>
      </c>
      <c r="K292" s="6">
        <f t="shared" si="34"/>
        <v>54</v>
      </c>
      <c r="L292" s="10" t="str">
        <f t="shared" si="32"/>
        <v>OK</v>
      </c>
      <c r="M292" s="13" t="s">
        <v>162</v>
      </c>
    </row>
    <row r="293" spans="1:13" ht="13.5">
      <c r="A293" s="8" t="s">
        <v>580</v>
      </c>
      <c r="B293" s="8" t="s">
        <v>336</v>
      </c>
      <c r="C293" s="1" t="s">
        <v>581</v>
      </c>
      <c r="D293" s="8" t="s">
        <v>562</v>
      </c>
      <c r="F293" s="1" t="str">
        <f t="shared" si="33"/>
        <v>け０７</v>
      </c>
      <c r="G293" s="1" t="str">
        <f t="shared" si="31"/>
        <v>大島浩範</v>
      </c>
      <c r="H293" s="12" t="s">
        <v>561</v>
      </c>
      <c r="I293" s="12" t="s">
        <v>34</v>
      </c>
      <c r="J293" s="6">
        <v>1988</v>
      </c>
      <c r="K293" s="6">
        <f t="shared" si="34"/>
        <v>29</v>
      </c>
      <c r="L293" s="10" t="str">
        <f t="shared" si="32"/>
        <v>OK</v>
      </c>
      <c r="M293" s="1" t="s">
        <v>42</v>
      </c>
    </row>
    <row r="294" spans="1:13" ht="13.5">
      <c r="A294" s="8" t="s">
        <v>582</v>
      </c>
      <c r="B294" s="8" t="s">
        <v>583</v>
      </c>
      <c r="C294" s="8" t="s">
        <v>584</v>
      </c>
      <c r="D294" s="8" t="s">
        <v>562</v>
      </c>
      <c r="F294" s="1" t="str">
        <f t="shared" si="33"/>
        <v>け０８</v>
      </c>
      <c r="G294" s="8" t="str">
        <f t="shared" si="31"/>
        <v>川上政治</v>
      </c>
      <c r="H294" s="12" t="s">
        <v>561</v>
      </c>
      <c r="I294" s="12" t="s">
        <v>34</v>
      </c>
      <c r="J294" s="25">
        <v>1970</v>
      </c>
      <c r="K294" s="6">
        <f t="shared" si="34"/>
        <v>47</v>
      </c>
      <c r="L294" s="10" t="str">
        <f t="shared" si="32"/>
        <v>OK</v>
      </c>
      <c r="M294" s="13" t="s">
        <v>162</v>
      </c>
    </row>
    <row r="295" spans="1:13" ht="13.5">
      <c r="A295" s="8" t="s">
        <v>585</v>
      </c>
      <c r="B295" s="1" t="s">
        <v>586</v>
      </c>
      <c r="C295" s="1" t="s">
        <v>587</v>
      </c>
      <c r="D295" s="1" t="s">
        <v>562</v>
      </c>
      <c r="E295" s="1" t="s">
        <v>388</v>
      </c>
      <c r="F295" s="1" t="str">
        <f t="shared" si="33"/>
        <v>け０９</v>
      </c>
      <c r="G295" s="1" t="str">
        <f t="shared" si="31"/>
        <v>上村悠大</v>
      </c>
      <c r="H295" s="12" t="s">
        <v>561</v>
      </c>
      <c r="I295" s="12" t="s">
        <v>34</v>
      </c>
      <c r="J295" s="6">
        <v>2001</v>
      </c>
      <c r="K295" s="6">
        <f t="shared" si="34"/>
        <v>16</v>
      </c>
      <c r="L295" s="10" t="str">
        <f t="shared" si="32"/>
        <v>OK</v>
      </c>
      <c r="M295" s="1" t="s">
        <v>35</v>
      </c>
    </row>
    <row r="296" spans="1:13" ht="13.5">
      <c r="A296" s="8" t="s">
        <v>588</v>
      </c>
      <c r="B296" s="1" t="s">
        <v>586</v>
      </c>
      <c r="C296" s="1" t="s">
        <v>589</v>
      </c>
      <c r="D296" s="8" t="s">
        <v>562</v>
      </c>
      <c r="F296" s="1" t="str">
        <f t="shared" si="33"/>
        <v>け１０</v>
      </c>
      <c r="G296" s="1" t="str">
        <f t="shared" si="31"/>
        <v>上村　武</v>
      </c>
      <c r="H296" s="12" t="s">
        <v>561</v>
      </c>
      <c r="I296" s="12" t="s">
        <v>34</v>
      </c>
      <c r="J296" s="6">
        <v>1978</v>
      </c>
      <c r="K296" s="6">
        <f t="shared" si="34"/>
        <v>39</v>
      </c>
      <c r="L296" s="10" t="str">
        <f t="shared" si="32"/>
        <v>OK</v>
      </c>
      <c r="M296" s="1" t="s">
        <v>35</v>
      </c>
    </row>
    <row r="297" spans="1:13" ht="13.5">
      <c r="A297" s="8" t="s">
        <v>590</v>
      </c>
      <c r="B297" s="42" t="s">
        <v>583</v>
      </c>
      <c r="C297" s="42" t="s">
        <v>591</v>
      </c>
      <c r="D297" s="1" t="s">
        <v>562</v>
      </c>
      <c r="E297" s="1" t="s">
        <v>388</v>
      </c>
      <c r="F297" s="1" t="str">
        <f t="shared" si="33"/>
        <v>け１１</v>
      </c>
      <c r="G297" s="1" t="str">
        <f t="shared" si="31"/>
        <v>川上悠作</v>
      </c>
      <c r="H297" s="12" t="s">
        <v>561</v>
      </c>
      <c r="I297" s="12" t="s">
        <v>34</v>
      </c>
      <c r="J297" s="25">
        <v>2000</v>
      </c>
      <c r="K297" s="6">
        <f t="shared" si="34"/>
        <v>17</v>
      </c>
      <c r="L297" s="10" t="str">
        <f t="shared" si="32"/>
        <v>OK</v>
      </c>
      <c r="M297" s="13" t="s">
        <v>162</v>
      </c>
    </row>
    <row r="298" spans="1:13" ht="13.5">
      <c r="A298" s="8" t="s">
        <v>592</v>
      </c>
      <c r="B298" s="8" t="s">
        <v>593</v>
      </c>
      <c r="C298" s="8" t="s">
        <v>594</v>
      </c>
      <c r="D298" s="1" t="s">
        <v>562</v>
      </c>
      <c r="F298" s="1" t="str">
        <f t="shared" si="33"/>
        <v>け１２</v>
      </c>
      <c r="G298" s="1" t="str">
        <f t="shared" si="31"/>
        <v>川並和之</v>
      </c>
      <c r="H298" s="12" t="s">
        <v>561</v>
      </c>
      <c r="I298" s="12" t="s">
        <v>34</v>
      </c>
      <c r="J298" s="25">
        <v>1959</v>
      </c>
      <c r="K298" s="6">
        <f t="shared" si="34"/>
        <v>58</v>
      </c>
      <c r="L298" s="10" t="str">
        <f t="shared" si="32"/>
        <v>OK</v>
      </c>
      <c r="M298" s="13" t="s">
        <v>162</v>
      </c>
    </row>
    <row r="299" spans="1:13" ht="13.5">
      <c r="A299" s="8" t="s">
        <v>595</v>
      </c>
      <c r="B299" s="1" t="s">
        <v>126</v>
      </c>
      <c r="C299" s="1" t="s">
        <v>596</v>
      </c>
      <c r="D299" s="8" t="s">
        <v>562</v>
      </c>
      <c r="F299" s="1" t="str">
        <f t="shared" si="33"/>
        <v>け１３</v>
      </c>
      <c r="G299" s="1" t="str">
        <f t="shared" si="31"/>
        <v>木村　誠</v>
      </c>
      <c r="H299" s="12" t="s">
        <v>561</v>
      </c>
      <c r="I299" s="12" t="s">
        <v>34</v>
      </c>
      <c r="J299" s="6">
        <v>1968</v>
      </c>
      <c r="K299" s="6">
        <f t="shared" si="34"/>
        <v>49</v>
      </c>
      <c r="L299" s="10" t="str">
        <f t="shared" si="32"/>
        <v>OK</v>
      </c>
      <c r="M299" s="1" t="s">
        <v>42</v>
      </c>
    </row>
    <row r="300" spans="1:13" ht="13.5">
      <c r="A300" s="8" t="s">
        <v>597</v>
      </c>
      <c r="B300" s="8" t="s">
        <v>598</v>
      </c>
      <c r="C300" s="8" t="s">
        <v>599</v>
      </c>
      <c r="D300" s="1" t="s">
        <v>562</v>
      </c>
      <c r="F300" s="1" t="str">
        <f t="shared" si="33"/>
        <v>け１４</v>
      </c>
      <c r="G300" s="1" t="str">
        <f t="shared" si="31"/>
        <v>菊居龍之介</v>
      </c>
      <c r="H300" s="12" t="s">
        <v>561</v>
      </c>
      <c r="I300" s="12" t="s">
        <v>34</v>
      </c>
      <c r="J300" s="25">
        <v>1997</v>
      </c>
      <c r="K300" s="6">
        <f t="shared" si="34"/>
        <v>20</v>
      </c>
      <c r="L300" s="10" t="str">
        <f t="shared" si="32"/>
        <v>OK</v>
      </c>
      <c r="M300" s="1" t="s">
        <v>63</v>
      </c>
    </row>
    <row r="301" spans="1:13" ht="13.5">
      <c r="A301" s="8" t="s">
        <v>600</v>
      </c>
      <c r="B301" s="8" t="s">
        <v>126</v>
      </c>
      <c r="C301" s="8" t="s">
        <v>601</v>
      </c>
      <c r="D301" s="1" t="s">
        <v>562</v>
      </c>
      <c r="F301" s="1" t="str">
        <f t="shared" si="33"/>
        <v>け１５</v>
      </c>
      <c r="G301" s="1" t="str">
        <f t="shared" si="31"/>
        <v>木村善和</v>
      </c>
      <c r="H301" s="12" t="s">
        <v>561</v>
      </c>
      <c r="I301" s="12" t="s">
        <v>34</v>
      </c>
      <c r="J301" s="25">
        <v>1962</v>
      </c>
      <c r="K301" s="6">
        <f t="shared" si="34"/>
        <v>55</v>
      </c>
      <c r="L301" s="10" t="str">
        <f t="shared" si="32"/>
        <v>OK</v>
      </c>
      <c r="M301" s="1" t="s">
        <v>602</v>
      </c>
    </row>
    <row r="302" spans="1:13" ht="13.5">
      <c r="A302" s="8" t="s">
        <v>603</v>
      </c>
      <c r="B302" s="8" t="s">
        <v>326</v>
      </c>
      <c r="C302" s="8" t="s">
        <v>604</v>
      </c>
      <c r="D302" s="1" t="s">
        <v>562</v>
      </c>
      <c r="F302" s="1" t="str">
        <f t="shared" si="33"/>
        <v>け１６</v>
      </c>
      <c r="G302" s="1" t="str">
        <f t="shared" si="31"/>
        <v>竹村　治</v>
      </c>
      <c r="H302" s="12" t="s">
        <v>561</v>
      </c>
      <c r="I302" s="12" t="s">
        <v>34</v>
      </c>
      <c r="J302" s="25">
        <v>1961</v>
      </c>
      <c r="K302" s="6">
        <f t="shared" si="34"/>
        <v>56</v>
      </c>
      <c r="L302" s="10" t="str">
        <f t="shared" si="32"/>
        <v>OK</v>
      </c>
      <c r="M302" s="1" t="s">
        <v>605</v>
      </c>
    </row>
    <row r="303" spans="1:13" ht="13.5">
      <c r="A303" s="8" t="s">
        <v>606</v>
      </c>
      <c r="B303" s="1" t="s">
        <v>265</v>
      </c>
      <c r="C303" s="1" t="s">
        <v>607</v>
      </c>
      <c r="D303" s="8" t="s">
        <v>562</v>
      </c>
      <c r="F303" s="1" t="str">
        <f t="shared" si="33"/>
        <v>け１７</v>
      </c>
      <c r="G303" s="8" t="str">
        <f t="shared" si="31"/>
        <v>田中　淳</v>
      </c>
      <c r="H303" s="12" t="s">
        <v>561</v>
      </c>
      <c r="I303" s="12" t="s">
        <v>34</v>
      </c>
      <c r="J303" s="6">
        <v>1989</v>
      </c>
      <c r="K303" s="6">
        <f t="shared" si="34"/>
        <v>28</v>
      </c>
      <c r="L303" s="10" t="str">
        <f t="shared" si="32"/>
        <v>OK</v>
      </c>
      <c r="M303" s="13" t="s">
        <v>162</v>
      </c>
    </row>
    <row r="304" spans="1:13" ht="13.5">
      <c r="A304" s="8" t="s">
        <v>608</v>
      </c>
      <c r="B304" s="8" t="s">
        <v>470</v>
      </c>
      <c r="C304" s="8" t="s">
        <v>609</v>
      </c>
      <c r="D304" s="1" t="s">
        <v>562</v>
      </c>
      <c r="F304" s="1" t="str">
        <f t="shared" si="33"/>
        <v>け１８</v>
      </c>
      <c r="G304" s="1" t="str">
        <f t="shared" si="31"/>
        <v>坪田真嘉</v>
      </c>
      <c r="H304" s="12" t="s">
        <v>561</v>
      </c>
      <c r="I304" s="12" t="s">
        <v>34</v>
      </c>
      <c r="J304" s="25">
        <v>1976</v>
      </c>
      <c r="K304" s="6">
        <f t="shared" si="34"/>
        <v>41</v>
      </c>
      <c r="L304" s="10" t="str">
        <f t="shared" si="32"/>
        <v>OK</v>
      </c>
      <c r="M304" s="13" t="s">
        <v>162</v>
      </c>
    </row>
    <row r="305" spans="1:13" ht="13.5">
      <c r="A305" s="8" t="s">
        <v>610</v>
      </c>
      <c r="B305" s="8" t="s">
        <v>611</v>
      </c>
      <c r="C305" s="8" t="s">
        <v>612</v>
      </c>
      <c r="D305" s="1" t="s">
        <v>562</v>
      </c>
      <c r="F305" s="1" t="str">
        <f t="shared" si="33"/>
        <v>け１９</v>
      </c>
      <c r="G305" s="1" t="str">
        <f t="shared" si="31"/>
        <v>永里裕次</v>
      </c>
      <c r="H305" s="12" t="s">
        <v>561</v>
      </c>
      <c r="I305" s="12" t="s">
        <v>34</v>
      </c>
      <c r="J305" s="25">
        <v>1979</v>
      </c>
      <c r="K305" s="6">
        <f t="shared" si="34"/>
        <v>38</v>
      </c>
      <c r="L305" s="10" t="str">
        <f t="shared" si="32"/>
        <v>OK</v>
      </c>
      <c r="M305" s="1" t="s">
        <v>613</v>
      </c>
    </row>
    <row r="306" spans="1:13" ht="13.5">
      <c r="A306" s="8" t="s">
        <v>614</v>
      </c>
      <c r="B306" s="8" t="s">
        <v>615</v>
      </c>
      <c r="C306" s="8" t="s">
        <v>616</v>
      </c>
      <c r="D306" s="8" t="s">
        <v>562</v>
      </c>
      <c r="E306" s="8"/>
      <c r="F306" s="1" t="str">
        <f t="shared" si="33"/>
        <v>け２０</v>
      </c>
      <c r="G306" s="8" t="str">
        <f t="shared" si="31"/>
        <v>中西勇夫</v>
      </c>
      <c r="H306" s="12" t="s">
        <v>561</v>
      </c>
      <c r="I306" s="12" t="s">
        <v>34</v>
      </c>
      <c r="J306" s="25">
        <v>1986</v>
      </c>
      <c r="K306" s="6">
        <f t="shared" si="34"/>
        <v>31</v>
      </c>
      <c r="L306" s="10" t="str">
        <f t="shared" si="32"/>
        <v>OK</v>
      </c>
      <c r="M306" s="13" t="s">
        <v>162</v>
      </c>
    </row>
    <row r="307" spans="1:13" ht="13.5">
      <c r="A307" s="8" t="s">
        <v>617</v>
      </c>
      <c r="B307" s="1" t="s">
        <v>615</v>
      </c>
      <c r="C307" s="1" t="s">
        <v>618</v>
      </c>
      <c r="D307" s="8" t="s">
        <v>562</v>
      </c>
      <c r="F307" s="1" t="str">
        <f t="shared" si="33"/>
        <v>け２１</v>
      </c>
      <c r="G307" s="1" t="str">
        <f t="shared" si="31"/>
        <v>中西泰輝</v>
      </c>
      <c r="H307" s="12" t="s">
        <v>561</v>
      </c>
      <c r="I307" s="12" t="s">
        <v>34</v>
      </c>
      <c r="J307" s="6">
        <v>1992</v>
      </c>
      <c r="K307" s="6">
        <f t="shared" si="34"/>
        <v>25</v>
      </c>
      <c r="L307" s="10" t="str">
        <f t="shared" si="32"/>
        <v>OK</v>
      </c>
      <c r="M307" s="1" t="s">
        <v>139</v>
      </c>
    </row>
    <row r="308" spans="1:13" ht="13.5">
      <c r="A308" s="8" t="s">
        <v>619</v>
      </c>
      <c r="B308" s="8" t="s">
        <v>47</v>
      </c>
      <c r="C308" s="8" t="s">
        <v>620</v>
      </c>
      <c r="D308" s="1" t="s">
        <v>562</v>
      </c>
      <c r="F308" s="1" t="str">
        <f t="shared" si="33"/>
        <v>け２２</v>
      </c>
      <c r="G308" s="1" t="str">
        <f t="shared" si="31"/>
        <v>中村喜彦</v>
      </c>
      <c r="H308" s="12" t="s">
        <v>561</v>
      </c>
      <c r="I308" s="12" t="s">
        <v>34</v>
      </c>
      <c r="J308" s="25">
        <v>1957</v>
      </c>
      <c r="K308" s="6">
        <f t="shared" si="34"/>
        <v>60</v>
      </c>
      <c r="L308" s="10" t="str">
        <f t="shared" si="32"/>
        <v>OK</v>
      </c>
      <c r="M308" s="13" t="s">
        <v>162</v>
      </c>
    </row>
    <row r="309" spans="1:13" ht="13.5">
      <c r="A309" s="8" t="s">
        <v>621</v>
      </c>
      <c r="B309" s="8" t="s">
        <v>47</v>
      </c>
      <c r="C309" s="8" t="s">
        <v>622</v>
      </c>
      <c r="D309" s="1" t="s">
        <v>562</v>
      </c>
      <c r="F309" s="1" t="str">
        <f t="shared" si="33"/>
        <v>け２３</v>
      </c>
      <c r="G309" s="1" t="str">
        <f t="shared" si="31"/>
        <v>中村浩之</v>
      </c>
      <c r="H309" s="12" t="s">
        <v>561</v>
      </c>
      <c r="I309" s="12" t="s">
        <v>34</v>
      </c>
      <c r="J309" s="25">
        <v>1981</v>
      </c>
      <c r="K309" s="6">
        <f t="shared" si="34"/>
        <v>36</v>
      </c>
      <c r="L309" s="10" t="str">
        <f t="shared" si="32"/>
        <v>OK</v>
      </c>
      <c r="M309" s="13" t="s">
        <v>162</v>
      </c>
    </row>
    <row r="310" spans="1:13" ht="13.5">
      <c r="A310" s="8" t="s">
        <v>623</v>
      </c>
      <c r="B310" s="1" t="s">
        <v>167</v>
      </c>
      <c r="C310" s="1" t="s">
        <v>624</v>
      </c>
      <c r="D310" s="8" t="s">
        <v>562</v>
      </c>
      <c r="F310" s="1" t="str">
        <f t="shared" si="33"/>
        <v>け２４</v>
      </c>
      <c r="G310" s="1" t="str">
        <f t="shared" si="31"/>
        <v>西田和教</v>
      </c>
      <c r="H310" s="12" t="s">
        <v>561</v>
      </c>
      <c r="I310" s="12" t="s">
        <v>34</v>
      </c>
      <c r="J310" s="6">
        <v>1961</v>
      </c>
      <c r="K310" s="6">
        <f t="shared" si="34"/>
        <v>56</v>
      </c>
      <c r="L310" s="10" t="str">
        <f t="shared" si="32"/>
        <v>OK</v>
      </c>
      <c r="M310" s="1" t="s">
        <v>35</v>
      </c>
    </row>
    <row r="311" spans="1:13" ht="13.5">
      <c r="A311" s="8" t="s">
        <v>625</v>
      </c>
      <c r="B311" s="1" t="s">
        <v>64</v>
      </c>
      <c r="C311" s="1" t="s">
        <v>626</v>
      </c>
      <c r="D311" s="8" t="s">
        <v>562</v>
      </c>
      <c r="F311" s="1" t="str">
        <f t="shared" si="33"/>
        <v>け２５</v>
      </c>
      <c r="G311" s="1" t="str">
        <f t="shared" si="31"/>
        <v>宮村知宏</v>
      </c>
      <c r="H311" s="12" t="s">
        <v>561</v>
      </c>
      <c r="I311" s="12" t="s">
        <v>34</v>
      </c>
      <c r="J311" s="6">
        <v>1971</v>
      </c>
      <c r="K311" s="6">
        <f t="shared" si="34"/>
        <v>46</v>
      </c>
      <c r="L311" s="10" t="str">
        <f t="shared" si="32"/>
        <v>OK</v>
      </c>
      <c r="M311" s="1" t="s">
        <v>63</v>
      </c>
    </row>
    <row r="312" spans="1:13" ht="13.5">
      <c r="A312" s="8" t="s">
        <v>627</v>
      </c>
      <c r="B312" s="8" t="s">
        <v>628</v>
      </c>
      <c r="C312" s="8" t="s">
        <v>629</v>
      </c>
      <c r="D312" s="1" t="s">
        <v>562</v>
      </c>
      <c r="F312" s="1" t="str">
        <f t="shared" si="33"/>
        <v>け２６</v>
      </c>
      <c r="G312" s="1" t="str">
        <f t="shared" si="31"/>
        <v>宮嶋利行</v>
      </c>
      <c r="H312" s="12" t="s">
        <v>561</v>
      </c>
      <c r="I312" s="12" t="s">
        <v>34</v>
      </c>
      <c r="J312" s="25">
        <v>1961</v>
      </c>
      <c r="K312" s="6">
        <f t="shared" si="34"/>
        <v>56</v>
      </c>
      <c r="L312" s="10" t="str">
        <f t="shared" si="32"/>
        <v>OK</v>
      </c>
      <c r="M312" s="1" t="s">
        <v>63</v>
      </c>
    </row>
    <row r="313" spans="1:13" ht="13.5">
      <c r="A313" s="8" t="s">
        <v>630</v>
      </c>
      <c r="B313" s="8" t="s">
        <v>631</v>
      </c>
      <c r="C313" s="8" t="s">
        <v>632</v>
      </c>
      <c r="D313" s="1" t="s">
        <v>562</v>
      </c>
      <c r="F313" s="1" t="str">
        <f t="shared" si="33"/>
        <v>け２７</v>
      </c>
      <c r="G313" s="1" t="str">
        <f t="shared" si="31"/>
        <v>山口直彦</v>
      </c>
      <c r="H313" s="12" t="s">
        <v>561</v>
      </c>
      <c r="I313" s="12" t="s">
        <v>34</v>
      </c>
      <c r="J313" s="25">
        <v>1986</v>
      </c>
      <c r="K313" s="6">
        <f t="shared" si="34"/>
        <v>31</v>
      </c>
      <c r="L313" s="10" t="str">
        <f t="shared" si="32"/>
        <v>OK</v>
      </c>
      <c r="M313" s="13" t="s">
        <v>162</v>
      </c>
    </row>
    <row r="314" spans="1:13" ht="13.5">
      <c r="A314" s="8" t="s">
        <v>633</v>
      </c>
      <c r="B314" s="8" t="s">
        <v>631</v>
      </c>
      <c r="C314" s="8" t="s">
        <v>634</v>
      </c>
      <c r="D314" s="1" t="s">
        <v>562</v>
      </c>
      <c r="F314" s="1" t="str">
        <f t="shared" si="33"/>
        <v>け２８</v>
      </c>
      <c r="G314" s="1" t="str">
        <f t="shared" si="31"/>
        <v>山口真彦</v>
      </c>
      <c r="H314" s="12" t="s">
        <v>561</v>
      </c>
      <c r="I314" s="12" t="s">
        <v>34</v>
      </c>
      <c r="J314" s="25">
        <v>1988</v>
      </c>
      <c r="K314" s="6">
        <f t="shared" si="34"/>
        <v>29</v>
      </c>
      <c r="L314" s="10" t="str">
        <f t="shared" si="32"/>
        <v>OK</v>
      </c>
      <c r="M314" s="13" t="s">
        <v>162</v>
      </c>
    </row>
    <row r="315" spans="1:13" ht="13.5">
      <c r="A315" s="8" t="s">
        <v>635</v>
      </c>
      <c r="B315" s="1" t="s">
        <v>631</v>
      </c>
      <c r="C315" s="1" t="s">
        <v>477</v>
      </c>
      <c r="D315" s="8" t="s">
        <v>562</v>
      </c>
      <c r="E315" s="1" t="s">
        <v>1278</v>
      </c>
      <c r="F315" s="1" t="str">
        <f t="shared" si="33"/>
        <v>け２９</v>
      </c>
      <c r="G315" s="1" t="str">
        <f t="shared" si="31"/>
        <v>山口達也</v>
      </c>
      <c r="H315" s="12" t="s">
        <v>561</v>
      </c>
      <c r="I315" s="12" t="s">
        <v>34</v>
      </c>
      <c r="J315" s="6">
        <v>1999</v>
      </c>
      <c r="K315" s="6">
        <f t="shared" si="34"/>
        <v>18</v>
      </c>
      <c r="L315" s="10" t="str">
        <f t="shared" si="32"/>
        <v>OK</v>
      </c>
      <c r="M315" s="13" t="s">
        <v>162</v>
      </c>
    </row>
    <row r="316" spans="1:13" ht="13.5">
      <c r="A316" s="8" t="s">
        <v>636</v>
      </c>
      <c r="B316" s="1" t="s">
        <v>637</v>
      </c>
      <c r="C316" s="1" t="s">
        <v>638</v>
      </c>
      <c r="D316" s="8" t="s">
        <v>562</v>
      </c>
      <c r="F316" s="1" t="str">
        <f t="shared" si="33"/>
        <v>け３０</v>
      </c>
      <c r="G316" s="1" t="str">
        <f t="shared" si="31"/>
        <v>吉野淳也</v>
      </c>
      <c r="H316" s="12" t="s">
        <v>561</v>
      </c>
      <c r="I316" s="12" t="s">
        <v>34</v>
      </c>
      <c r="J316" s="6">
        <v>1990</v>
      </c>
      <c r="K316" s="6">
        <f t="shared" si="34"/>
        <v>27</v>
      </c>
      <c r="L316" s="10" t="str">
        <f t="shared" si="32"/>
        <v>OK</v>
      </c>
      <c r="M316" s="1" t="s">
        <v>139</v>
      </c>
    </row>
    <row r="317" spans="1:13" ht="13.5">
      <c r="A317" s="8" t="s">
        <v>639</v>
      </c>
      <c r="B317" s="13" t="s">
        <v>640</v>
      </c>
      <c r="C317" s="13" t="s">
        <v>641</v>
      </c>
      <c r="D317" s="1" t="s">
        <v>562</v>
      </c>
      <c r="F317" s="1" t="str">
        <f t="shared" si="33"/>
        <v>け３１</v>
      </c>
      <c r="G317" s="8" t="str">
        <f t="shared" si="31"/>
        <v>石原はる美</v>
      </c>
      <c r="H317" s="12" t="s">
        <v>561</v>
      </c>
      <c r="I317" s="26" t="s">
        <v>57</v>
      </c>
      <c r="J317" s="25">
        <v>1964</v>
      </c>
      <c r="K317" s="6">
        <f t="shared" si="34"/>
        <v>53</v>
      </c>
      <c r="L317" s="10" t="str">
        <f t="shared" si="32"/>
        <v>OK</v>
      </c>
      <c r="M317" s="13" t="s">
        <v>162</v>
      </c>
    </row>
    <row r="318" spans="1:13" ht="13.5">
      <c r="A318" s="8" t="s">
        <v>642</v>
      </c>
      <c r="B318" s="13" t="s">
        <v>643</v>
      </c>
      <c r="C318" s="13" t="s">
        <v>644</v>
      </c>
      <c r="D318" s="8" t="s">
        <v>562</v>
      </c>
      <c r="F318" s="1" t="str">
        <f t="shared" si="33"/>
        <v>け３２</v>
      </c>
      <c r="G318" s="1" t="str">
        <f t="shared" si="31"/>
        <v>池尻陽香</v>
      </c>
      <c r="H318" s="12" t="s">
        <v>561</v>
      </c>
      <c r="I318" s="185" t="s">
        <v>57</v>
      </c>
      <c r="J318" s="6">
        <v>1994</v>
      </c>
      <c r="K318" s="6">
        <f t="shared" si="34"/>
        <v>23</v>
      </c>
      <c r="L318" s="10" t="str">
        <f t="shared" si="32"/>
        <v>OK</v>
      </c>
      <c r="M318" s="1" t="s">
        <v>139</v>
      </c>
    </row>
    <row r="319" spans="1:13" ht="13.5">
      <c r="A319" s="8" t="s">
        <v>645</v>
      </c>
      <c r="B319" s="13" t="s">
        <v>643</v>
      </c>
      <c r="C319" s="13" t="s">
        <v>646</v>
      </c>
      <c r="D319" s="8" t="s">
        <v>562</v>
      </c>
      <c r="F319" s="1" t="str">
        <f t="shared" si="33"/>
        <v>け３３</v>
      </c>
      <c r="G319" s="1" t="str">
        <f t="shared" si="31"/>
        <v>池尻姫欧</v>
      </c>
      <c r="H319" s="12" t="s">
        <v>561</v>
      </c>
      <c r="I319" s="185" t="s">
        <v>57</v>
      </c>
      <c r="J319" s="6">
        <v>1990</v>
      </c>
      <c r="K319" s="6">
        <f t="shared" si="34"/>
        <v>27</v>
      </c>
      <c r="L319" s="10" t="str">
        <f t="shared" si="32"/>
        <v>OK</v>
      </c>
      <c r="M319" s="1" t="s">
        <v>139</v>
      </c>
    </row>
    <row r="320" spans="1:13" ht="13.5">
      <c r="A320" s="8" t="s">
        <v>647</v>
      </c>
      <c r="B320" s="13" t="s">
        <v>648</v>
      </c>
      <c r="C320" s="13" t="s">
        <v>649</v>
      </c>
      <c r="D320" s="8" t="s">
        <v>562</v>
      </c>
      <c r="F320" s="1" t="str">
        <f t="shared" si="33"/>
        <v>け３４</v>
      </c>
      <c r="G320" s="1" t="str">
        <f t="shared" si="31"/>
        <v>出縄久子</v>
      </c>
      <c r="H320" s="12" t="s">
        <v>561</v>
      </c>
      <c r="I320" s="185" t="s">
        <v>57</v>
      </c>
      <c r="J320" s="6">
        <v>1966</v>
      </c>
      <c r="K320" s="6">
        <f t="shared" si="34"/>
        <v>51</v>
      </c>
      <c r="L320" s="10" t="str">
        <f t="shared" si="32"/>
        <v>OK</v>
      </c>
      <c r="M320" s="1" t="s">
        <v>51</v>
      </c>
    </row>
    <row r="321" spans="1:13" ht="13.5">
      <c r="A321" s="8" t="s">
        <v>650</v>
      </c>
      <c r="B321" s="13" t="s">
        <v>578</v>
      </c>
      <c r="C321" s="13" t="s">
        <v>651</v>
      </c>
      <c r="D321" s="1" t="s">
        <v>562</v>
      </c>
      <c r="F321" s="1" t="str">
        <f t="shared" si="33"/>
        <v>け３５</v>
      </c>
      <c r="G321" s="8" t="str">
        <f t="shared" si="31"/>
        <v>小笠原容子</v>
      </c>
      <c r="H321" s="12" t="s">
        <v>561</v>
      </c>
      <c r="I321" s="26" t="s">
        <v>57</v>
      </c>
      <c r="J321" s="25">
        <v>1964</v>
      </c>
      <c r="K321" s="6">
        <f t="shared" si="34"/>
        <v>53</v>
      </c>
      <c r="L321" s="10" t="str">
        <f t="shared" si="32"/>
        <v>OK</v>
      </c>
      <c r="M321" s="13" t="s">
        <v>162</v>
      </c>
    </row>
    <row r="322" spans="1:13" ht="13.5">
      <c r="A322" s="8" t="s">
        <v>652</v>
      </c>
      <c r="B322" s="13" t="s">
        <v>653</v>
      </c>
      <c r="C322" s="13" t="s">
        <v>654</v>
      </c>
      <c r="D322" s="1" t="s">
        <v>562</v>
      </c>
      <c r="F322" s="1" t="str">
        <f t="shared" si="33"/>
        <v>け３６</v>
      </c>
      <c r="G322" s="8" t="str">
        <f t="shared" si="31"/>
        <v>梶木和子</v>
      </c>
      <c r="H322" s="12" t="s">
        <v>561</v>
      </c>
      <c r="I322" s="26" t="s">
        <v>57</v>
      </c>
      <c r="J322" s="25">
        <v>1960</v>
      </c>
      <c r="K322" s="6">
        <f t="shared" si="34"/>
        <v>57</v>
      </c>
      <c r="L322" s="10" t="str">
        <f t="shared" si="32"/>
        <v>OK</v>
      </c>
      <c r="M322" s="1" t="s">
        <v>35</v>
      </c>
    </row>
    <row r="323" spans="1:13" ht="13.5">
      <c r="A323" s="8" t="s">
        <v>655</v>
      </c>
      <c r="B323" s="186" t="s">
        <v>583</v>
      </c>
      <c r="C323" s="186" t="s">
        <v>656</v>
      </c>
      <c r="D323" s="8" t="s">
        <v>562</v>
      </c>
      <c r="E323" s="187"/>
      <c r="F323" s="1" t="str">
        <f t="shared" si="33"/>
        <v>け３７</v>
      </c>
      <c r="G323" s="8" t="str">
        <f t="shared" si="31"/>
        <v>川上美弥子</v>
      </c>
      <c r="H323" s="12" t="s">
        <v>561</v>
      </c>
      <c r="I323" s="185" t="s">
        <v>57</v>
      </c>
      <c r="J323" s="187">
        <v>1971</v>
      </c>
      <c r="K323" s="6">
        <f t="shared" si="34"/>
        <v>46</v>
      </c>
      <c r="L323" s="10" t="str">
        <f t="shared" si="32"/>
        <v>OK</v>
      </c>
      <c r="M323" s="188" t="s">
        <v>162</v>
      </c>
    </row>
    <row r="324" spans="1:13" ht="13.5">
      <c r="A324" s="8" t="s">
        <v>657</v>
      </c>
      <c r="B324" s="13" t="s">
        <v>126</v>
      </c>
      <c r="C324" s="13" t="s">
        <v>651</v>
      </c>
      <c r="D324" s="8" t="s">
        <v>562</v>
      </c>
      <c r="F324" s="1" t="str">
        <f t="shared" si="33"/>
        <v>け３８</v>
      </c>
      <c r="G324" s="1" t="str">
        <f t="shared" si="31"/>
        <v>木村容子</v>
      </c>
      <c r="H324" s="12" t="s">
        <v>561</v>
      </c>
      <c r="I324" s="185" t="s">
        <v>57</v>
      </c>
      <c r="J324" s="6">
        <v>1967</v>
      </c>
      <c r="K324" s="6">
        <f t="shared" si="34"/>
        <v>50</v>
      </c>
      <c r="L324" s="10" t="str">
        <f t="shared" si="32"/>
        <v>OK</v>
      </c>
      <c r="M324" s="1" t="s">
        <v>42</v>
      </c>
    </row>
    <row r="325" spans="1:13" ht="13.5">
      <c r="A325" s="8" t="s">
        <v>658</v>
      </c>
      <c r="B325" s="13" t="s">
        <v>265</v>
      </c>
      <c r="C325" s="13" t="s">
        <v>659</v>
      </c>
      <c r="D325" s="1" t="s">
        <v>562</v>
      </c>
      <c r="F325" s="1" t="str">
        <f t="shared" si="33"/>
        <v>け３９</v>
      </c>
      <c r="G325" s="8" t="str">
        <f t="shared" si="31"/>
        <v>田中和枝</v>
      </c>
      <c r="H325" s="12" t="s">
        <v>561</v>
      </c>
      <c r="I325" s="26" t="s">
        <v>57</v>
      </c>
      <c r="J325" s="25">
        <v>1965</v>
      </c>
      <c r="K325" s="6">
        <f t="shared" si="34"/>
        <v>52</v>
      </c>
      <c r="L325" s="10" t="str">
        <f t="shared" si="32"/>
        <v>OK</v>
      </c>
      <c r="M325" s="13" t="s">
        <v>162</v>
      </c>
    </row>
    <row r="326" spans="1:13" ht="13.5">
      <c r="A326" s="8" t="s">
        <v>660</v>
      </c>
      <c r="B326" s="13" t="s">
        <v>265</v>
      </c>
      <c r="C326" s="13" t="s">
        <v>661</v>
      </c>
      <c r="D326" s="8" t="s">
        <v>562</v>
      </c>
      <c r="F326" s="1" t="str">
        <f t="shared" si="33"/>
        <v>け４０</v>
      </c>
      <c r="G326" s="1" t="str">
        <f t="shared" si="31"/>
        <v>田中有紀</v>
      </c>
      <c r="H326" s="12" t="s">
        <v>561</v>
      </c>
      <c r="I326" s="185" t="s">
        <v>57</v>
      </c>
      <c r="J326" s="6">
        <v>1968</v>
      </c>
      <c r="K326" s="6">
        <f t="shared" si="34"/>
        <v>49</v>
      </c>
      <c r="L326" s="10" t="str">
        <f t="shared" si="32"/>
        <v>OK</v>
      </c>
      <c r="M326" s="1" t="s">
        <v>662</v>
      </c>
    </row>
    <row r="327" spans="1:13" ht="13.5">
      <c r="A327" s="8" t="s">
        <v>663</v>
      </c>
      <c r="B327" s="13" t="s">
        <v>664</v>
      </c>
      <c r="C327" s="13" t="s">
        <v>665</v>
      </c>
      <c r="D327" s="1" t="s">
        <v>562</v>
      </c>
      <c r="F327" s="1" t="str">
        <f t="shared" si="33"/>
        <v>け４１</v>
      </c>
      <c r="G327" s="8" t="str">
        <f t="shared" si="31"/>
        <v>永松貴子</v>
      </c>
      <c r="H327" s="12" t="s">
        <v>561</v>
      </c>
      <c r="I327" s="26" t="s">
        <v>57</v>
      </c>
      <c r="J327" s="25">
        <v>1962</v>
      </c>
      <c r="K327" s="6">
        <f t="shared" si="34"/>
        <v>55</v>
      </c>
      <c r="L327" s="10" t="str">
        <f t="shared" si="32"/>
        <v>OK</v>
      </c>
      <c r="M327" s="1" t="s">
        <v>35</v>
      </c>
    </row>
    <row r="328" spans="1:13" ht="13.5">
      <c r="A328" s="8" t="s">
        <v>666</v>
      </c>
      <c r="B328" s="13" t="s">
        <v>667</v>
      </c>
      <c r="C328" s="13" t="s">
        <v>668</v>
      </c>
      <c r="D328" s="1" t="s">
        <v>562</v>
      </c>
      <c r="F328" s="1" t="str">
        <f t="shared" si="33"/>
        <v>け４２</v>
      </c>
      <c r="G328" s="8" t="str">
        <f t="shared" si="31"/>
        <v>福永裕美</v>
      </c>
      <c r="H328" s="12" t="s">
        <v>561</v>
      </c>
      <c r="I328" s="26" t="s">
        <v>57</v>
      </c>
      <c r="J328" s="25">
        <v>1963</v>
      </c>
      <c r="K328" s="6">
        <f t="shared" si="34"/>
        <v>54</v>
      </c>
      <c r="L328" s="10" t="str">
        <f t="shared" si="32"/>
        <v>OK</v>
      </c>
      <c r="M328" s="13" t="s">
        <v>162</v>
      </c>
    </row>
    <row r="329" spans="1:13" ht="13.5">
      <c r="A329" s="8" t="s">
        <v>669</v>
      </c>
      <c r="B329" s="13" t="s">
        <v>670</v>
      </c>
      <c r="C329" s="13" t="s">
        <v>671</v>
      </c>
      <c r="D329" s="8" t="s">
        <v>562</v>
      </c>
      <c r="F329" s="1" t="str">
        <f t="shared" si="33"/>
        <v>け４３</v>
      </c>
      <c r="G329" s="8" t="str">
        <f t="shared" si="31"/>
        <v>布藤江実子</v>
      </c>
      <c r="H329" s="12" t="s">
        <v>561</v>
      </c>
      <c r="I329" s="26" t="s">
        <v>57</v>
      </c>
      <c r="J329" s="25">
        <v>1965</v>
      </c>
      <c r="K329" s="6">
        <f t="shared" si="34"/>
        <v>52</v>
      </c>
      <c r="L329" s="10" t="str">
        <f t="shared" si="32"/>
        <v>OK</v>
      </c>
      <c r="M329" s="1" t="s">
        <v>35</v>
      </c>
    </row>
    <row r="330" spans="1:13" ht="13.5">
      <c r="A330" s="8" t="s">
        <v>672</v>
      </c>
      <c r="B330" s="13" t="s">
        <v>631</v>
      </c>
      <c r="C330" s="13" t="s">
        <v>673</v>
      </c>
      <c r="D330" s="1" t="s">
        <v>562</v>
      </c>
      <c r="F330" s="1" t="str">
        <f t="shared" si="33"/>
        <v>け４４</v>
      </c>
      <c r="G330" s="8" t="str">
        <f t="shared" si="31"/>
        <v>山口美由希</v>
      </c>
      <c r="H330" s="12" t="s">
        <v>561</v>
      </c>
      <c r="I330" s="26" t="s">
        <v>57</v>
      </c>
      <c r="J330" s="6">
        <v>1989</v>
      </c>
      <c r="K330" s="6">
        <f t="shared" si="34"/>
        <v>28</v>
      </c>
      <c r="L330" s="10" t="str">
        <f t="shared" si="32"/>
        <v>OK</v>
      </c>
      <c r="M330" s="13" t="s">
        <v>162</v>
      </c>
    </row>
    <row r="331" spans="1:13" ht="13.5">
      <c r="A331" s="8" t="s">
        <v>674</v>
      </c>
      <c r="B331" s="13" t="s">
        <v>675</v>
      </c>
      <c r="C331" s="13" t="s">
        <v>676</v>
      </c>
      <c r="D331" s="1" t="s">
        <v>562</v>
      </c>
      <c r="F331" s="1" t="str">
        <f t="shared" si="33"/>
        <v>け４５</v>
      </c>
      <c r="G331" s="8" t="str">
        <f t="shared" si="31"/>
        <v>廣田道子</v>
      </c>
      <c r="H331" s="12" t="s">
        <v>561</v>
      </c>
      <c r="I331" s="26" t="s">
        <v>57</v>
      </c>
      <c r="J331" s="6">
        <v>1966</v>
      </c>
      <c r="K331" s="6">
        <f t="shared" si="34"/>
        <v>51</v>
      </c>
      <c r="L331" s="10" t="str">
        <f t="shared" si="32"/>
        <v>OK</v>
      </c>
      <c r="M331" s="1" t="s">
        <v>35</v>
      </c>
    </row>
    <row r="332" spans="1:13" ht="13.5">
      <c r="A332" s="8" t="s">
        <v>1279</v>
      </c>
      <c r="B332" s="1" t="s">
        <v>1280</v>
      </c>
      <c r="C332" s="1" t="s">
        <v>1281</v>
      </c>
      <c r="D332" s="1" t="s">
        <v>562</v>
      </c>
      <c r="F332" s="1" t="str">
        <f t="shared" si="33"/>
        <v>け４６</v>
      </c>
      <c r="G332" s="1" t="str">
        <f t="shared" si="31"/>
        <v>藤本雅之</v>
      </c>
      <c r="H332" s="12" t="s">
        <v>561</v>
      </c>
      <c r="I332" s="12" t="s">
        <v>34</v>
      </c>
      <c r="J332" s="25">
        <v>1961</v>
      </c>
      <c r="K332" s="6">
        <f t="shared" si="34"/>
        <v>56</v>
      </c>
      <c r="L332" s="10" t="str">
        <f t="shared" si="32"/>
        <v>OK</v>
      </c>
      <c r="M332" s="1" t="s">
        <v>35</v>
      </c>
    </row>
    <row r="333" spans="1:13" ht="13.5">
      <c r="A333" s="8" t="s">
        <v>1282</v>
      </c>
      <c r="B333" s="1" t="s">
        <v>1283</v>
      </c>
      <c r="C333" s="1" t="s">
        <v>1284</v>
      </c>
      <c r="D333" s="1" t="s">
        <v>562</v>
      </c>
      <c r="F333" s="1" t="str">
        <f>A333</f>
        <v>け４７</v>
      </c>
      <c r="G333" s="1" t="str">
        <f t="shared" si="31"/>
        <v>矢田　圭</v>
      </c>
      <c r="H333" s="12" t="s">
        <v>561</v>
      </c>
      <c r="I333" s="12" t="s">
        <v>34</v>
      </c>
      <c r="J333" s="6">
        <v>1983</v>
      </c>
      <c r="K333" s="6">
        <f t="shared" si="34"/>
        <v>34</v>
      </c>
      <c r="L333" s="10" t="str">
        <f t="shared" si="32"/>
        <v>OK</v>
      </c>
      <c r="M333" s="1" t="s">
        <v>35</v>
      </c>
    </row>
    <row r="334" spans="1:13" ht="13.5">
      <c r="A334" s="8" t="s">
        <v>1285</v>
      </c>
      <c r="B334" s="1" t="s">
        <v>1286</v>
      </c>
      <c r="C334" s="1" t="s">
        <v>1287</v>
      </c>
      <c r="D334" s="1" t="s">
        <v>562</v>
      </c>
      <c r="F334" s="1" t="str">
        <f t="shared" si="33"/>
        <v>け４８</v>
      </c>
      <c r="G334" s="1" t="str">
        <f t="shared" si="31"/>
        <v>森謙太郎</v>
      </c>
      <c r="H334" s="12" t="s">
        <v>561</v>
      </c>
      <c r="I334" s="12" t="s">
        <v>34</v>
      </c>
      <c r="J334" s="6">
        <v>1989</v>
      </c>
      <c r="K334" s="6">
        <f>IF(J334="","",(2017-J334))</f>
        <v>28</v>
      </c>
      <c r="L334" s="10" t="str">
        <f t="shared" si="32"/>
        <v>OK</v>
      </c>
      <c r="M334" s="1" t="s">
        <v>1288</v>
      </c>
    </row>
    <row r="335" spans="1:13" ht="13.5">
      <c r="A335" s="8" t="s">
        <v>1289</v>
      </c>
      <c r="B335" s="1" t="s">
        <v>1290</v>
      </c>
      <c r="C335" s="1" t="s">
        <v>1291</v>
      </c>
      <c r="D335" s="1" t="s">
        <v>562</v>
      </c>
      <c r="F335" s="1" t="str">
        <f t="shared" si="33"/>
        <v>け４９</v>
      </c>
      <c r="G335" s="1" t="str">
        <f t="shared" si="31"/>
        <v>塚本和樹</v>
      </c>
      <c r="H335" s="12" t="s">
        <v>561</v>
      </c>
      <c r="I335" s="12" t="s">
        <v>34</v>
      </c>
      <c r="J335" s="6">
        <v>1983</v>
      </c>
      <c r="K335" s="6">
        <f t="shared" si="34"/>
        <v>34</v>
      </c>
      <c r="L335" s="10" t="str">
        <f t="shared" si="32"/>
        <v>OK</v>
      </c>
      <c r="M335" s="1" t="s">
        <v>1292</v>
      </c>
    </row>
    <row r="336" spans="1:13" ht="13.5">
      <c r="A336" s="8" t="s">
        <v>1293</v>
      </c>
      <c r="B336" s="1" t="s">
        <v>1294</v>
      </c>
      <c r="C336" s="1" t="s">
        <v>1295</v>
      </c>
      <c r="D336" s="1" t="s">
        <v>562</v>
      </c>
      <c r="F336" s="1" t="str">
        <f>A336</f>
        <v>け５０</v>
      </c>
      <c r="G336" s="1" t="str">
        <f t="shared" si="31"/>
        <v>谷　秀幸</v>
      </c>
      <c r="H336" s="12" t="s">
        <v>561</v>
      </c>
      <c r="I336" s="12" t="s">
        <v>34</v>
      </c>
      <c r="J336" s="6">
        <v>1965</v>
      </c>
      <c r="K336" s="6">
        <f t="shared" si="34"/>
        <v>52</v>
      </c>
      <c r="L336" s="10" t="str">
        <f t="shared" si="32"/>
        <v>OK</v>
      </c>
      <c r="M336" s="13" t="s">
        <v>162</v>
      </c>
    </row>
    <row r="337" spans="1:13" ht="13.5">
      <c r="A337" s="8" t="s">
        <v>1296</v>
      </c>
      <c r="B337" s="1" t="s">
        <v>1297</v>
      </c>
      <c r="C337" s="1" t="s">
        <v>1298</v>
      </c>
      <c r="D337" s="1" t="s">
        <v>562</v>
      </c>
      <c r="F337" s="1" t="str">
        <f t="shared" si="33"/>
        <v>け５１</v>
      </c>
      <c r="G337" s="1" t="str">
        <f t="shared" si="31"/>
        <v>福永一典</v>
      </c>
      <c r="H337" s="12" t="s">
        <v>561</v>
      </c>
      <c r="I337" s="12" t="s">
        <v>34</v>
      </c>
      <c r="J337" s="6">
        <v>1967</v>
      </c>
      <c r="K337" s="6">
        <f t="shared" si="34"/>
        <v>50</v>
      </c>
      <c r="L337" s="10" t="str">
        <f t="shared" si="32"/>
        <v>OK</v>
      </c>
      <c r="M337" s="1" t="s">
        <v>63</v>
      </c>
    </row>
    <row r="338" spans="1:13" ht="13.5">
      <c r="A338" s="8" t="s">
        <v>1299</v>
      </c>
      <c r="B338" s="1" t="s">
        <v>1300</v>
      </c>
      <c r="C338" s="1" t="s">
        <v>1301</v>
      </c>
      <c r="D338" s="1" t="s">
        <v>562</v>
      </c>
      <c r="F338" s="1" t="str">
        <f>A338</f>
        <v>け５２</v>
      </c>
      <c r="G338" s="1" t="str">
        <f t="shared" si="31"/>
        <v>畑　彰</v>
      </c>
      <c r="H338" s="12" t="s">
        <v>561</v>
      </c>
      <c r="I338" s="12" t="s">
        <v>34</v>
      </c>
      <c r="J338" s="6">
        <v>1980</v>
      </c>
      <c r="K338" s="6">
        <f t="shared" si="34"/>
        <v>37</v>
      </c>
      <c r="L338" s="10" t="str">
        <f t="shared" si="32"/>
        <v>OK</v>
      </c>
      <c r="M338" s="13" t="s">
        <v>162</v>
      </c>
    </row>
    <row r="339" spans="1:12" ht="13.5">
      <c r="A339" s="53"/>
      <c r="H339" s="12"/>
      <c r="I339" s="12"/>
      <c r="L339" s="10">
        <f t="shared" si="32"/>
      </c>
    </row>
    <row r="340" spans="1:13" ht="13.5">
      <c r="A340" s="53"/>
      <c r="B340" s="628" t="s">
        <v>677</v>
      </c>
      <c r="C340" s="628"/>
      <c r="D340" s="628"/>
      <c r="E340"/>
      <c r="G340"/>
      <c r="H340"/>
      <c r="I340"/>
      <c r="J340"/>
      <c r="K340"/>
      <c r="L340" s="10">
        <f t="shared" si="32"/>
      </c>
      <c r="M340"/>
    </row>
    <row r="341" spans="1:13" ht="13.5">
      <c r="A341" s="53"/>
      <c r="B341" s="628"/>
      <c r="C341" s="628"/>
      <c r="D341" s="628"/>
      <c r="E341"/>
      <c r="G341"/>
      <c r="H341"/>
      <c r="I341"/>
      <c r="J341"/>
      <c r="K341"/>
      <c r="L341" s="10">
        <f t="shared" si="32"/>
      </c>
      <c r="M341"/>
    </row>
    <row r="342" spans="1:14" ht="13.5">
      <c r="A342"/>
      <c r="B342" s="629" t="s">
        <v>560</v>
      </c>
      <c r="C342" s="629"/>
      <c r="H342" s="12"/>
      <c r="I342" s="12"/>
      <c r="L342" s="10">
        <f t="shared" si="32"/>
      </c>
      <c r="N342"/>
    </row>
    <row r="343" spans="2:14" ht="13.5">
      <c r="B343" s="629"/>
      <c r="C343" s="629"/>
      <c r="G343" s="1" t="s">
        <v>26</v>
      </c>
      <c r="H343" s="1" t="s">
        <v>27</v>
      </c>
      <c r="I343" s="12"/>
      <c r="L343" s="10"/>
      <c r="N343"/>
    </row>
    <row r="344" spans="2:14" ht="13.5">
      <c r="B344" s="42" t="s">
        <v>678</v>
      </c>
      <c r="D344" s="162" t="s">
        <v>29</v>
      </c>
      <c r="G344" s="7">
        <f>COUNTIF($M$346:$M$395,"東近江市")</f>
        <v>16</v>
      </c>
      <c r="H344" s="30">
        <f>(G344/RIGHT(A394,2))</f>
        <v>0.32653061224489793</v>
      </c>
      <c r="I344" s="12"/>
      <c r="L344" s="10"/>
      <c r="N344"/>
    </row>
    <row r="345" spans="2:14" ht="13.5">
      <c r="B345" s="42" t="s">
        <v>679</v>
      </c>
      <c r="C345" s="42"/>
      <c r="D345" s="30" t="s">
        <v>30</v>
      </c>
      <c r="G345" s="1" t="str">
        <f aca="true" t="shared" si="35" ref="G345:G387">B345&amp;C345</f>
        <v>村田八日市ＴＣ</v>
      </c>
      <c r="I345" s="12"/>
      <c r="K345" s="24"/>
      <c r="L345" s="10"/>
      <c r="N345"/>
    </row>
    <row r="346" spans="1:14" s="192" customFormat="1" ht="13.5">
      <c r="A346" s="190" t="s">
        <v>680</v>
      </c>
      <c r="B346" s="191" t="s">
        <v>681</v>
      </c>
      <c r="C346" s="191" t="s">
        <v>682</v>
      </c>
      <c r="D346" s="42" t="s">
        <v>678</v>
      </c>
      <c r="E346" s="174"/>
      <c r="F346" s="1" t="str">
        <f t="shared" si="33"/>
        <v>む０１</v>
      </c>
      <c r="G346" s="1" t="str">
        <f t="shared" si="35"/>
        <v>安久智之</v>
      </c>
      <c r="H346" s="42" t="s">
        <v>679</v>
      </c>
      <c r="I346" s="174" t="s">
        <v>34</v>
      </c>
      <c r="J346" s="174">
        <v>1982</v>
      </c>
      <c r="K346" s="24">
        <f>IF(J346="","",(2017-J346))</f>
        <v>35</v>
      </c>
      <c r="L346" s="10" t="str">
        <f t="shared" si="32"/>
        <v>OK</v>
      </c>
      <c r="M346" s="188" t="s">
        <v>162</v>
      </c>
      <c r="N346"/>
    </row>
    <row r="347" spans="1:14" s="192" customFormat="1" ht="13.5">
      <c r="A347" s="190" t="s">
        <v>683</v>
      </c>
      <c r="B347" s="191" t="s">
        <v>684</v>
      </c>
      <c r="C347" s="191" t="s">
        <v>685</v>
      </c>
      <c r="D347" s="42" t="s">
        <v>678</v>
      </c>
      <c r="E347" s="174"/>
      <c r="F347" s="1" t="str">
        <f t="shared" si="33"/>
        <v>む０２</v>
      </c>
      <c r="G347" s="1" t="str">
        <f t="shared" si="35"/>
        <v>稲泉　聡</v>
      </c>
      <c r="H347" s="42" t="s">
        <v>679</v>
      </c>
      <c r="I347" s="174" t="s">
        <v>34</v>
      </c>
      <c r="J347" s="174">
        <v>1967</v>
      </c>
      <c r="K347" s="24">
        <f aca="true" t="shared" si="36" ref="K347:K395">IF(J347="","",(2017-J347))</f>
        <v>50</v>
      </c>
      <c r="L347" s="10" t="str">
        <f t="shared" si="32"/>
        <v>OK</v>
      </c>
      <c r="M347" s="174" t="s">
        <v>63</v>
      </c>
      <c r="N347"/>
    </row>
    <row r="348" spans="1:14" s="192" customFormat="1" ht="13.5">
      <c r="A348" s="190" t="s">
        <v>686</v>
      </c>
      <c r="B348" s="191" t="s">
        <v>687</v>
      </c>
      <c r="C348" s="191" t="s">
        <v>688</v>
      </c>
      <c r="D348" s="42" t="s">
        <v>678</v>
      </c>
      <c r="E348" s="174"/>
      <c r="F348" s="1" t="str">
        <f t="shared" si="33"/>
        <v>む０３</v>
      </c>
      <c r="G348" s="1" t="str">
        <f t="shared" si="35"/>
        <v>岡川謙二</v>
      </c>
      <c r="H348" s="42" t="s">
        <v>679</v>
      </c>
      <c r="I348" s="174" t="s">
        <v>34</v>
      </c>
      <c r="J348" s="174">
        <v>1967</v>
      </c>
      <c r="K348" s="24">
        <f t="shared" si="36"/>
        <v>50</v>
      </c>
      <c r="L348" s="10" t="str">
        <f t="shared" si="32"/>
        <v>OK</v>
      </c>
      <c r="M348" s="174" t="s">
        <v>63</v>
      </c>
      <c r="N348"/>
    </row>
    <row r="349" spans="1:14" s="192" customFormat="1" ht="13.5">
      <c r="A349" s="190" t="s">
        <v>689</v>
      </c>
      <c r="B349" s="191" t="s">
        <v>690</v>
      </c>
      <c r="C349" s="191" t="s">
        <v>691</v>
      </c>
      <c r="D349" s="42" t="s">
        <v>678</v>
      </c>
      <c r="E349" s="174"/>
      <c r="F349" s="1" t="str">
        <f t="shared" si="33"/>
        <v>む０４</v>
      </c>
      <c r="G349" s="1" t="str">
        <f t="shared" si="35"/>
        <v>児玉雅弘</v>
      </c>
      <c r="H349" s="42" t="s">
        <v>679</v>
      </c>
      <c r="I349" s="174" t="s">
        <v>34</v>
      </c>
      <c r="J349" s="174">
        <v>1965</v>
      </c>
      <c r="K349" s="24">
        <f t="shared" si="36"/>
        <v>52</v>
      </c>
      <c r="L349" s="10" t="str">
        <f t="shared" si="32"/>
        <v>OK</v>
      </c>
      <c r="M349" s="174" t="s">
        <v>39</v>
      </c>
      <c r="N349"/>
    </row>
    <row r="350" spans="1:14" s="192" customFormat="1" ht="13.5">
      <c r="A350" s="190" t="s">
        <v>692</v>
      </c>
      <c r="B350" s="191" t="s">
        <v>693</v>
      </c>
      <c r="C350" s="191" t="s">
        <v>694</v>
      </c>
      <c r="D350" s="42" t="s">
        <v>678</v>
      </c>
      <c r="E350" s="174"/>
      <c r="F350" s="1" t="str">
        <f t="shared" si="33"/>
        <v>む０５</v>
      </c>
      <c r="G350" s="1" t="str">
        <f t="shared" si="35"/>
        <v>徳永 剛</v>
      </c>
      <c r="H350" s="42" t="s">
        <v>679</v>
      </c>
      <c r="I350" s="174" t="s">
        <v>34</v>
      </c>
      <c r="J350" s="174">
        <v>1966</v>
      </c>
      <c r="K350" s="24">
        <f t="shared" si="36"/>
        <v>51</v>
      </c>
      <c r="L350" s="10" t="str">
        <f t="shared" si="32"/>
        <v>OK</v>
      </c>
      <c r="M350" s="193" t="s">
        <v>449</v>
      </c>
      <c r="N350"/>
    </row>
    <row r="351" spans="1:14" s="192" customFormat="1" ht="13.5">
      <c r="A351" s="190" t="s">
        <v>695</v>
      </c>
      <c r="B351" s="191" t="s">
        <v>696</v>
      </c>
      <c r="C351" s="191" t="s">
        <v>697</v>
      </c>
      <c r="D351" s="42" t="s">
        <v>678</v>
      </c>
      <c r="E351" s="174"/>
      <c r="F351" s="1" t="str">
        <f t="shared" si="33"/>
        <v>む０６</v>
      </c>
      <c r="G351" s="1" t="str">
        <f t="shared" si="35"/>
        <v>杉山邦夫</v>
      </c>
      <c r="H351" s="42" t="s">
        <v>679</v>
      </c>
      <c r="I351" s="174" t="s">
        <v>34</v>
      </c>
      <c r="J351" s="174">
        <v>1950</v>
      </c>
      <c r="K351" s="24">
        <f t="shared" si="36"/>
        <v>67</v>
      </c>
      <c r="L351" s="10" t="str">
        <f aca="true" t="shared" si="37" ref="L351:L414">IF(G351="","",IF(COUNTIF($G$6:$G$600,G351)&gt;1,"2重登録","OK"))</f>
        <v>OK</v>
      </c>
      <c r="M351" s="174" t="s">
        <v>602</v>
      </c>
      <c r="N351"/>
    </row>
    <row r="352" spans="1:14" s="192" customFormat="1" ht="13.5">
      <c r="A352" s="190" t="s">
        <v>698</v>
      </c>
      <c r="B352" s="191" t="s">
        <v>699</v>
      </c>
      <c r="C352" s="191" t="s">
        <v>700</v>
      </c>
      <c r="D352" s="42" t="s">
        <v>678</v>
      </c>
      <c r="E352" s="174"/>
      <c r="F352" s="1" t="str">
        <f t="shared" si="33"/>
        <v>む０７</v>
      </c>
      <c r="G352" s="1" t="str">
        <f t="shared" si="35"/>
        <v>杉本龍平</v>
      </c>
      <c r="H352" s="42" t="s">
        <v>679</v>
      </c>
      <c r="I352" s="174" t="s">
        <v>34</v>
      </c>
      <c r="J352" s="174">
        <v>1976</v>
      </c>
      <c r="K352" s="24">
        <f t="shared" si="36"/>
        <v>41</v>
      </c>
      <c r="L352" s="10" t="str">
        <f t="shared" si="37"/>
        <v>OK</v>
      </c>
      <c r="M352" s="174" t="s">
        <v>35</v>
      </c>
      <c r="N352"/>
    </row>
    <row r="353" spans="1:14" s="192" customFormat="1" ht="13.5">
      <c r="A353" s="190" t="s">
        <v>701</v>
      </c>
      <c r="B353" s="191" t="s">
        <v>583</v>
      </c>
      <c r="C353" s="191" t="s">
        <v>702</v>
      </c>
      <c r="D353" s="42" t="s">
        <v>678</v>
      </c>
      <c r="E353" s="174"/>
      <c r="F353" s="1" t="str">
        <f t="shared" si="33"/>
        <v>む０８</v>
      </c>
      <c r="G353" s="1" t="str">
        <f t="shared" si="35"/>
        <v>川上英二</v>
      </c>
      <c r="H353" s="42" t="s">
        <v>679</v>
      </c>
      <c r="I353" s="174" t="s">
        <v>34</v>
      </c>
      <c r="J353" s="174">
        <v>1963</v>
      </c>
      <c r="K353" s="24">
        <f t="shared" si="36"/>
        <v>54</v>
      </c>
      <c r="L353" s="10" t="str">
        <f t="shared" si="37"/>
        <v>OK</v>
      </c>
      <c r="M353" s="188" t="s">
        <v>162</v>
      </c>
      <c r="N353"/>
    </row>
    <row r="354" spans="1:14" s="192" customFormat="1" ht="13.5">
      <c r="A354" s="190" t="s">
        <v>703</v>
      </c>
      <c r="B354" s="191" t="s">
        <v>704</v>
      </c>
      <c r="C354" s="191" t="s">
        <v>705</v>
      </c>
      <c r="D354" s="42" t="s">
        <v>678</v>
      </c>
      <c r="E354" s="174"/>
      <c r="F354" s="1" t="str">
        <f t="shared" si="33"/>
        <v>む０９</v>
      </c>
      <c r="G354" s="1" t="str">
        <f t="shared" si="35"/>
        <v>泉谷純也</v>
      </c>
      <c r="H354" s="42" t="s">
        <v>679</v>
      </c>
      <c r="I354" s="174" t="s">
        <v>34</v>
      </c>
      <c r="J354" s="174">
        <v>1982</v>
      </c>
      <c r="K354" s="24">
        <f t="shared" si="36"/>
        <v>35</v>
      </c>
      <c r="L354" s="10" t="str">
        <f t="shared" si="37"/>
        <v>OK</v>
      </c>
      <c r="M354" s="188" t="s">
        <v>162</v>
      </c>
      <c r="N354"/>
    </row>
    <row r="355" spans="1:14" s="192" customFormat="1" ht="13.5">
      <c r="A355" s="190" t="s">
        <v>706</v>
      </c>
      <c r="B355" s="191" t="s">
        <v>278</v>
      </c>
      <c r="C355" s="191" t="s">
        <v>707</v>
      </c>
      <c r="D355" s="42" t="s">
        <v>678</v>
      </c>
      <c r="E355" s="174"/>
      <c r="F355" s="1" t="str">
        <f t="shared" si="33"/>
        <v>む１０</v>
      </c>
      <c r="G355" s="1" t="str">
        <f t="shared" si="35"/>
        <v>浅田隆昭</v>
      </c>
      <c r="H355" s="42" t="s">
        <v>679</v>
      </c>
      <c r="I355" s="174" t="s">
        <v>34</v>
      </c>
      <c r="J355" s="174">
        <v>1964</v>
      </c>
      <c r="K355" s="24">
        <f t="shared" si="36"/>
        <v>53</v>
      </c>
      <c r="L355" s="10" t="str">
        <f t="shared" si="37"/>
        <v>OK</v>
      </c>
      <c r="M355" s="174" t="s">
        <v>139</v>
      </c>
      <c r="N355"/>
    </row>
    <row r="356" spans="1:14" s="192" customFormat="1" ht="13.5">
      <c r="A356" s="190" t="s">
        <v>708</v>
      </c>
      <c r="B356" s="191" t="s">
        <v>709</v>
      </c>
      <c r="C356" s="191" t="s">
        <v>710</v>
      </c>
      <c r="D356" s="42" t="s">
        <v>678</v>
      </c>
      <c r="E356" s="174"/>
      <c r="F356" s="1" t="str">
        <f aca="true" t="shared" si="38" ref="F356:F419">A356</f>
        <v>む１１</v>
      </c>
      <c r="G356" s="1" t="str">
        <f t="shared" si="35"/>
        <v>前田雅人</v>
      </c>
      <c r="H356" s="42" t="s">
        <v>679</v>
      </c>
      <c r="I356" s="174" t="s">
        <v>34</v>
      </c>
      <c r="J356" s="174">
        <v>1959</v>
      </c>
      <c r="K356" s="24">
        <f t="shared" si="36"/>
        <v>58</v>
      </c>
      <c r="L356" s="10" t="str">
        <f t="shared" si="37"/>
        <v>OK</v>
      </c>
      <c r="M356" s="174" t="s">
        <v>237</v>
      </c>
      <c r="N356"/>
    </row>
    <row r="357" spans="1:14" s="192" customFormat="1" ht="13.5">
      <c r="A357" s="190" t="s">
        <v>711</v>
      </c>
      <c r="B357" s="54" t="s">
        <v>96</v>
      </c>
      <c r="C357" s="55" t="s">
        <v>712</v>
      </c>
      <c r="D357" s="42" t="s">
        <v>678</v>
      </c>
      <c r="E357" s="174"/>
      <c r="F357" s="1" t="str">
        <f t="shared" si="38"/>
        <v>む１２</v>
      </c>
      <c r="G357" s="1" t="str">
        <f t="shared" si="35"/>
        <v>土田典人</v>
      </c>
      <c r="H357" s="42" t="s">
        <v>679</v>
      </c>
      <c r="I357" s="174" t="s">
        <v>34</v>
      </c>
      <c r="J357" s="174">
        <v>1964</v>
      </c>
      <c r="K357" s="24">
        <f t="shared" si="36"/>
        <v>53</v>
      </c>
      <c r="L357" s="10" t="str">
        <f t="shared" si="37"/>
        <v>OK</v>
      </c>
      <c r="M357" s="174" t="s">
        <v>35</v>
      </c>
      <c r="N357"/>
    </row>
    <row r="358" spans="1:14" s="192" customFormat="1" ht="13.5">
      <c r="A358" s="190" t="s">
        <v>713</v>
      </c>
      <c r="B358" s="191" t="s">
        <v>714</v>
      </c>
      <c r="C358" s="191" t="s">
        <v>715</v>
      </c>
      <c r="D358" s="42" t="s">
        <v>678</v>
      </c>
      <c r="E358" s="174"/>
      <c r="F358" s="1" t="str">
        <f t="shared" si="38"/>
        <v>む１３</v>
      </c>
      <c r="G358" s="1" t="str">
        <f t="shared" si="35"/>
        <v>二ツ井裕也</v>
      </c>
      <c r="H358" s="42" t="s">
        <v>679</v>
      </c>
      <c r="I358" s="174" t="s">
        <v>34</v>
      </c>
      <c r="J358" s="174">
        <v>1990</v>
      </c>
      <c r="K358" s="24">
        <f t="shared" si="36"/>
        <v>27</v>
      </c>
      <c r="L358" s="10" t="str">
        <f t="shared" si="37"/>
        <v>OK</v>
      </c>
      <c r="M358" s="188" t="s">
        <v>162</v>
      </c>
      <c r="N358"/>
    </row>
    <row r="359" spans="1:14" s="192" customFormat="1" ht="13.5">
      <c r="A359" s="190" t="s">
        <v>716</v>
      </c>
      <c r="B359" s="191" t="s">
        <v>717</v>
      </c>
      <c r="C359" s="191" t="s">
        <v>718</v>
      </c>
      <c r="D359" s="42" t="s">
        <v>678</v>
      </c>
      <c r="E359" s="174"/>
      <c r="F359" s="1" t="str">
        <f t="shared" si="38"/>
        <v>む１４</v>
      </c>
      <c r="G359" s="1" t="str">
        <f t="shared" si="35"/>
        <v>森永洋介</v>
      </c>
      <c r="H359" s="42" t="s">
        <v>679</v>
      </c>
      <c r="I359" s="174" t="s">
        <v>34</v>
      </c>
      <c r="J359" s="174">
        <v>1989</v>
      </c>
      <c r="K359" s="24">
        <f t="shared" si="36"/>
        <v>28</v>
      </c>
      <c r="L359" s="10" t="str">
        <f t="shared" si="37"/>
        <v>OK</v>
      </c>
      <c r="M359" s="190" t="s">
        <v>243</v>
      </c>
      <c r="N359"/>
    </row>
    <row r="360" spans="1:14" s="192" customFormat="1" ht="13.5">
      <c r="A360" s="190" t="s">
        <v>719</v>
      </c>
      <c r="B360" s="191" t="s">
        <v>720</v>
      </c>
      <c r="C360" s="191" t="s">
        <v>721</v>
      </c>
      <c r="D360" s="42" t="s">
        <v>678</v>
      </c>
      <c r="E360" s="174"/>
      <c r="F360" s="1" t="str">
        <f t="shared" si="38"/>
        <v>む１５</v>
      </c>
      <c r="G360" s="1" t="str">
        <f t="shared" si="35"/>
        <v>冨田哲弥</v>
      </c>
      <c r="H360" s="42" t="s">
        <v>679</v>
      </c>
      <c r="I360" s="174" t="s">
        <v>34</v>
      </c>
      <c r="J360" s="174">
        <v>1966</v>
      </c>
      <c r="K360" s="24">
        <f t="shared" si="36"/>
        <v>51</v>
      </c>
      <c r="L360" s="10" t="str">
        <f t="shared" si="37"/>
        <v>OK</v>
      </c>
      <c r="M360" s="174" t="s">
        <v>449</v>
      </c>
      <c r="N360"/>
    </row>
    <row r="361" spans="1:14" s="192" customFormat="1" ht="13.5">
      <c r="A361" s="190" t="s">
        <v>722</v>
      </c>
      <c r="B361" s="191" t="s">
        <v>723</v>
      </c>
      <c r="C361" s="191" t="s">
        <v>724</v>
      </c>
      <c r="D361" s="42" t="s">
        <v>678</v>
      </c>
      <c r="E361" s="174"/>
      <c r="F361" s="1" t="str">
        <f t="shared" si="38"/>
        <v>む１６</v>
      </c>
      <c r="G361" s="1" t="str">
        <f t="shared" si="35"/>
        <v>辰巳悟朗</v>
      </c>
      <c r="H361" s="42" t="s">
        <v>679</v>
      </c>
      <c r="I361" s="174" t="s">
        <v>34</v>
      </c>
      <c r="J361" s="174">
        <v>1974</v>
      </c>
      <c r="K361" s="24">
        <f t="shared" si="36"/>
        <v>43</v>
      </c>
      <c r="L361" s="10" t="str">
        <f t="shared" si="37"/>
        <v>OK</v>
      </c>
      <c r="M361" s="174" t="s">
        <v>63</v>
      </c>
      <c r="N361"/>
    </row>
    <row r="362" spans="1:14" s="192" customFormat="1" ht="13.5">
      <c r="A362" s="190" t="s">
        <v>725</v>
      </c>
      <c r="B362" s="186" t="s">
        <v>726</v>
      </c>
      <c r="C362" s="186" t="s">
        <v>727</v>
      </c>
      <c r="D362" s="42" t="s">
        <v>678</v>
      </c>
      <c r="E362" s="174"/>
      <c r="F362" s="1" t="str">
        <f t="shared" si="38"/>
        <v>む１７</v>
      </c>
      <c r="G362" s="8" t="str">
        <f t="shared" si="35"/>
        <v>河野晶子</v>
      </c>
      <c r="H362" s="42" t="s">
        <v>679</v>
      </c>
      <c r="I362" s="185" t="s">
        <v>57</v>
      </c>
      <c r="J362" s="174">
        <v>1970</v>
      </c>
      <c r="K362" s="24">
        <f t="shared" si="36"/>
        <v>47</v>
      </c>
      <c r="L362" s="10" t="str">
        <f t="shared" si="37"/>
        <v>OK</v>
      </c>
      <c r="M362" s="174" t="s">
        <v>63</v>
      </c>
      <c r="N362"/>
    </row>
    <row r="363" spans="1:14" s="192" customFormat="1" ht="13.5">
      <c r="A363" s="190" t="s">
        <v>728</v>
      </c>
      <c r="B363" s="186" t="s">
        <v>546</v>
      </c>
      <c r="C363" s="186" t="s">
        <v>729</v>
      </c>
      <c r="D363" s="42" t="s">
        <v>678</v>
      </c>
      <c r="E363" s="174"/>
      <c r="F363" s="1" t="str">
        <f t="shared" si="38"/>
        <v>む１８</v>
      </c>
      <c r="G363" s="8" t="str">
        <f t="shared" si="35"/>
        <v>森田恵美</v>
      </c>
      <c r="H363" s="42" t="s">
        <v>679</v>
      </c>
      <c r="I363" s="185" t="s">
        <v>57</v>
      </c>
      <c r="J363" s="174">
        <v>1971</v>
      </c>
      <c r="K363" s="24">
        <f t="shared" si="36"/>
        <v>46</v>
      </c>
      <c r="L363" s="10" t="str">
        <f t="shared" si="37"/>
        <v>OK</v>
      </c>
      <c r="M363" s="188" t="s">
        <v>162</v>
      </c>
      <c r="N363"/>
    </row>
    <row r="364" spans="1:14" s="192" customFormat="1" ht="13.5">
      <c r="A364" s="190" t="s">
        <v>730</v>
      </c>
      <c r="B364" s="186" t="s">
        <v>731</v>
      </c>
      <c r="C364" s="186" t="s">
        <v>732</v>
      </c>
      <c r="D364" s="42" t="s">
        <v>678</v>
      </c>
      <c r="E364" s="174"/>
      <c r="F364" s="1" t="str">
        <f t="shared" si="38"/>
        <v>む１９</v>
      </c>
      <c r="G364" s="8" t="str">
        <f t="shared" si="35"/>
        <v>西澤友紀</v>
      </c>
      <c r="H364" s="42" t="s">
        <v>679</v>
      </c>
      <c r="I364" s="185" t="s">
        <v>57</v>
      </c>
      <c r="J364" s="174">
        <v>1975</v>
      </c>
      <c r="K364" s="24">
        <f t="shared" si="36"/>
        <v>42</v>
      </c>
      <c r="L364" s="10" t="str">
        <f t="shared" si="37"/>
        <v>OK</v>
      </c>
      <c r="M364" s="188" t="s">
        <v>162</v>
      </c>
      <c r="N364"/>
    </row>
    <row r="365" spans="1:14" s="192" customFormat="1" ht="13.5">
      <c r="A365" s="190" t="s">
        <v>733</v>
      </c>
      <c r="B365" s="186" t="s">
        <v>734</v>
      </c>
      <c r="C365" s="186" t="s">
        <v>130</v>
      </c>
      <c r="D365" s="42" t="s">
        <v>678</v>
      </c>
      <c r="E365" s="174"/>
      <c r="F365" s="1" t="str">
        <f t="shared" si="38"/>
        <v>む２０</v>
      </c>
      <c r="G365" s="8" t="str">
        <f t="shared" si="35"/>
        <v>速水直美</v>
      </c>
      <c r="H365" s="42" t="s">
        <v>679</v>
      </c>
      <c r="I365" s="185" t="s">
        <v>57</v>
      </c>
      <c r="J365" s="174">
        <v>1967</v>
      </c>
      <c r="K365" s="24">
        <f t="shared" si="36"/>
        <v>50</v>
      </c>
      <c r="L365" s="10" t="str">
        <f t="shared" si="37"/>
        <v>OK</v>
      </c>
      <c r="M365" s="188" t="s">
        <v>162</v>
      </c>
      <c r="N365"/>
    </row>
    <row r="366" spans="1:14" s="192" customFormat="1" ht="13.5">
      <c r="A366" s="190" t="s">
        <v>735</v>
      </c>
      <c r="B366" s="186" t="s">
        <v>736</v>
      </c>
      <c r="C366" s="186" t="s">
        <v>737</v>
      </c>
      <c r="D366" s="42" t="s">
        <v>678</v>
      </c>
      <c r="E366" s="174"/>
      <c r="F366" s="1" t="str">
        <f t="shared" si="38"/>
        <v>む２１</v>
      </c>
      <c r="G366" s="8" t="str">
        <f t="shared" si="35"/>
        <v>多田麻実</v>
      </c>
      <c r="H366" s="42" t="s">
        <v>679</v>
      </c>
      <c r="I366" s="185" t="s">
        <v>57</v>
      </c>
      <c r="J366" s="174">
        <v>1980</v>
      </c>
      <c r="K366" s="24">
        <f t="shared" si="36"/>
        <v>37</v>
      </c>
      <c r="L366" s="10" t="str">
        <f t="shared" si="37"/>
        <v>OK</v>
      </c>
      <c r="M366" s="174" t="s">
        <v>51</v>
      </c>
      <c r="N366"/>
    </row>
    <row r="367" spans="1:14" s="192" customFormat="1" ht="13.5">
      <c r="A367" s="190" t="s">
        <v>738</v>
      </c>
      <c r="B367" s="186" t="s">
        <v>47</v>
      </c>
      <c r="C367" s="186" t="s">
        <v>525</v>
      </c>
      <c r="D367" s="42" t="s">
        <v>678</v>
      </c>
      <c r="E367" s="174"/>
      <c r="F367" s="1" t="str">
        <f t="shared" si="38"/>
        <v>む２２</v>
      </c>
      <c r="G367" s="8" t="str">
        <f t="shared" si="35"/>
        <v>中村純子</v>
      </c>
      <c r="H367" s="42" t="s">
        <v>679</v>
      </c>
      <c r="I367" s="185" t="s">
        <v>57</v>
      </c>
      <c r="J367" s="174">
        <v>1982</v>
      </c>
      <c r="K367" s="24">
        <f t="shared" si="36"/>
        <v>35</v>
      </c>
      <c r="L367" s="10" t="str">
        <f t="shared" si="37"/>
        <v>OK</v>
      </c>
      <c r="M367" s="174" t="s">
        <v>51</v>
      </c>
      <c r="N367"/>
    </row>
    <row r="368" spans="1:14" s="192" customFormat="1" ht="13.5">
      <c r="A368" s="190" t="s">
        <v>739</v>
      </c>
      <c r="B368" s="186" t="s">
        <v>740</v>
      </c>
      <c r="C368" s="186" t="s">
        <v>741</v>
      </c>
      <c r="D368" s="42" t="s">
        <v>678</v>
      </c>
      <c r="E368" s="174"/>
      <c r="F368" s="1" t="str">
        <f t="shared" si="38"/>
        <v>む２３</v>
      </c>
      <c r="G368" s="8" t="str">
        <f t="shared" si="35"/>
        <v>堀田明子</v>
      </c>
      <c r="H368" s="42" t="s">
        <v>679</v>
      </c>
      <c r="I368" s="185" t="s">
        <v>57</v>
      </c>
      <c r="J368" s="174">
        <v>1970</v>
      </c>
      <c r="K368" s="24">
        <f t="shared" si="36"/>
        <v>47</v>
      </c>
      <c r="L368" s="10" t="str">
        <f t="shared" si="37"/>
        <v>OK</v>
      </c>
      <c r="M368" s="185" t="s">
        <v>162</v>
      </c>
      <c r="N368"/>
    </row>
    <row r="369" spans="1:14" s="192" customFormat="1" ht="13.5">
      <c r="A369" s="190" t="s">
        <v>742</v>
      </c>
      <c r="B369" s="186" t="s">
        <v>743</v>
      </c>
      <c r="C369" s="186" t="s">
        <v>744</v>
      </c>
      <c r="D369" s="42" t="s">
        <v>678</v>
      </c>
      <c r="E369" s="174"/>
      <c r="F369" s="1" t="str">
        <f t="shared" si="38"/>
        <v>む２４</v>
      </c>
      <c r="G369" s="8" t="str">
        <f t="shared" si="35"/>
        <v>大脇和世</v>
      </c>
      <c r="H369" s="42" t="s">
        <v>679</v>
      </c>
      <c r="I369" s="185" t="s">
        <v>57</v>
      </c>
      <c r="J369" s="174">
        <v>1970</v>
      </c>
      <c r="K369" s="24">
        <f t="shared" si="36"/>
        <v>47</v>
      </c>
      <c r="L369" s="10" t="str">
        <f t="shared" si="37"/>
        <v>OK</v>
      </c>
      <c r="M369" s="174" t="s">
        <v>485</v>
      </c>
      <c r="N369"/>
    </row>
    <row r="370" spans="1:14" s="192" customFormat="1" ht="13.5">
      <c r="A370" s="190" t="s">
        <v>745</v>
      </c>
      <c r="B370" s="194" t="s">
        <v>746</v>
      </c>
      <c r="C370" s="194" t="s">
        <v>747</v>
      </c>
      <c r="D370" s="42" t="s">
        <v>678</v>
      </c>
      <c r="E370" s="1"/>
      <c r="F370" s="1" t="str">
        <f t="shared" si="38"/>
        <v>む２５</v>
      </c>
      <c r="G370" s="8" t="str">
        <f t="shared" si="35"/>
        <v>後藤圭介</v>
      </c>
      <c r="H370" s="42" t="s">
        <v>679</v>
      </c>
      <c r="I370" s="195" t="s">
        <v>34</v>
      </c>
      <c r="J370" s="193">
        <v>1974</v>
      </c>
      <c r="K370" s="24">
        <f t="shared" si="36"/>
        <v>43</v>
      </c>
      <c r="L370" s="10" t="str">
        <f t="shared" si="37"/>
        <v>OK</v>
      </c>
      <c r="M370" s="193" t="s">
        <v>139</v>
      </c>
      <c r="N370"/>
    </row>
    <row r="371" spans="1:14" s="192" customFormat="1" ht="13.5">
      <c r="A371" s="190" t="s">
        <v>748</v>
      </c>
      <c r="B371" s="194" t="s">
        <v>480</v>
      </c>
      <c r="C371" s="194" t="s">
        <v>749</v>
      </c>
      <c r="D371" s="42" t="s">
        <v>678</v>
      </c>
      <c r="E371" s="1"/>
      <c r="F371" s="1" t="str">
        <f t="shared" si="38"/>
        <v>む２６</v>
      </c>
      <c r="G371" s="8" t="str">
        <f t="shared" si="35"/>
        <v>長谷川晃平</v>
      </c>
      <c r="H371" s="42" t="s">
        <v>679</v>
      </c>
      <c r="I371" s="195" t="s">
        <v>34</v>
      </c>
      <c r="J371" s="193">
        <v>1968</v>
      </c>
      <c r="K371" s="24">
        <f t="shared" si="36"/>
        <v>49</v>
      </c>
      <c r="L371" s="10" t="str">
        <f t="shared" si="37"/>
        <v>OK</v>
      </c>
      <c r="M371" s="193" t="s">
        <v>237</v>
      </c>
      <c r="N371"/>
    </row>
    <row r="372" spans="1:14" s="192" customFormat="1" ht="13.5">
      <c r="A372" s="190" t="s">
        <v>750</v>
      </c>
      <c r="B372" s="194" t="s">
        <v>751</v>
      </c>
      <c r="C372" s="194" t="s">
        <v>752</v>
      </c>
      <c r="D372" s="42" t="s">
        <v>678</v>
      </c>
      <c r="E372" s="1"/>
      <c r="F372" s="1" t="str">
        <f t="shared" si="38"/>
        <v>む２７</v>
      </c>
      <c r="G372" s="8" t="str">
        <f t="shared" si="35"/>
        <v>原田真稔</v>
      </c>
      <c r="H372" s="42" t="s">
        <v>679</v>
      </c>
      <c r="I372" s="195" t="s">
        <v>34</v>
      </c>
      <c r="J372" s="193">
        <v>1974</v>
      </c>
      <c r="K372" s="24">
        <f t="shared" si="36"/>
        <v>43</v>
      </c>
      <c r="L372" s="10" t="str">
        <f t="shared" si="37"/>
        <v>OK</v>
      </c>
      <c r="M372" s="193" t="s">
        <v>449</v>
      </c>
      <c r="N372"/>
    </row>
    <row r="373" spans="1:13" ht="13.5">
      <c r="A373" s="190" t="s">
        <v>753</v>
      </c>
      <c r="B373" s="194" t="s">
        <v>754</v>
      </c>
      <c r="C373" s="194" t="s">
        <v>755</v>
      </c>
      <c r="D373" s="42" t="s">
        <v>678</v>
      </c>
      <c r="E373" s="1"/>
      <c r="F373" s="1" t="str">
        <f t="shared" si="38"/>
        <v>む２８</v>
      </c>
      <c r="G373" s="8" t="str">
        <f t="shared" si="35"/>
        <v>池内伸介</v>
      </c>
      <c r="H373" s="42" t="s">
        <v>679</v>
      </c>
      <c r="I373" s="195" t="s">
        <v>34</v>
      </c>
      <c r="J373" s="193">
        <v>1983</v>
      </c>
      <c r="K373" s="24">
        <f t="shared" si="36"/>
        <v>34</v>
      </c>
      <c r="L373" s="10" t="str">
        <f t="shared" si="37"/>
        <v>OK</v>
      </c>
      <c r="M373" s="193" t="s">
        <v>237</v>
      </c>
    </row>
    <row r="374" spans="1:14" s="192" customFormat="1" ht="13.5">
      <c r="A374" s="190" t="s">
        <v>756</v>
      </c>
      <c r="B374" s="194" t="s">
        <v>146</v>
      </c>
      <c r="C374" s="194" t="s">
        <v>1302</v>
      </c>
      <c r="D374" s="42" t="s">
        <v>678</v>
      </c>
      <c r="E374" s="1"/>
      <c r="F374" s="1" t="str">
        <f t="shared" si="38"/>
        <v>む２９</v>
      </c>
      <c r="G374" s="8" t="str">
        <f t="shared" si="35"/>
        <v>藤田 彰</v>
      </c>
      <c r="H374" s="42" t="s">
        <v>679</v>
      </c>
      <c r="I374" s="195" t="s">
        <v>34</v>
      </c>
      <c r="J374" s="193">
        <v>1981</v>
      </c>
      <c r="K374" s="24">
        <f t="shared" si="36"/>
        <v>36</v>
      </c>
      <c r="L374" s="10" t="str">
        <f t="shared" si="37"/>
        <v>OK</v>
      </c>
      <c r="M374" s="193" t="s">
        <v>237</v>
      </c>
      <c r="N374"/>
    </row>
    <row r="375" spans="1:14" s="192" customFormat="1" ht="13.5">
      <c r="A375" s="190" t="s">
        <v>757</v>
      </c>
      <c r="B375" s="194" t="s">
        <v>758</v>
      </c>
      <c r="C375" s="194" t="s">
        <v>759</v>
      </c>
      <c r="D375" s="42" t="s">
        <v>678</v>
      </c>
      <c r="E375" s="1"/>
      <c r="F375" s="1" t="str">
        <f t="shared" si="38"/>
        <v>む３０</v>
      </c>
      <c r="G375" s="8" t="str">
        <f t="shared" si="35"/>
        <v>岩田光央</v>
      </c>
      <c r="H375" s="42" t="s">
        <v>679</v>
      </c>
      <c r="I375" s="195" t="s">
        <v>34</v>
      </c>
      <c r="J375" s="193">
        <v>1985</v>
      </c>
      <c r="K375" s="24">
        <f t="shared" si="36"/>
        <v>32</v>
      </c>
      <c r="L375" s="10" t="str">
        <f t="shared" si="37"/>
        <v>OK</v>
      </c>
      <c r="M375" s="193" t="s">
        <v>42</v>
      </c>
      <c r="N375"/>
    </row>
    <row r="376" spans="1:14" ht="13.5">
      <c r="A376" s="190" t="s">
        <v>760</v>
      </c>
      <c r="B376" s="56" t="s">
        <v>761</v>
      </c>
      <c r="C376" s="56" t="s">
        <v>762</v>
      </c>
      <c r="D376" s="42" t="s">
        <v>678</v>
      </c>
      <c r="F376" s="1" t="str">
        <f t="shared" si="38"/>
        <v>む３１</v>
      </c>
      <c r="G376" s="8" t="str">
        <f t="shared" si="35"/>
        <v>三神秀嗣</v>
      </c>
      <c r="H376" s="42" t="s">
        <v>679</v>
      </c>
      <c r="I376" s="195" t="s">
        <v>34</v>
      </c>
      <c r="J376" s="58">
        <v>1982</v>
      </c>
      <c r="K376" s="24">
        <f t="shared" si="36"/>
        <v>35</v>
      </c>
      <c r="L376" s="10" t="str">
        <f t="shared" si="37"/>
        <v>OK</v>
      </c>
      <c r="M376" s="42" t="s">
        <v>449</v>
      </c>
      <c r="N376"/>
    </row>
    <row r="377" spans="1:14" ht="13.5">
      <c r="A377" s="190" t="s">
        <v>763</v>
      </c>
      <c r="B377" s="57" t="s">
        <v>44</v>
      </c>
      <c r="C377" s="57" t="s">
        <v>764</v>
      </c>
      <c r="D377" s="42" t="s">
        <v>678</v>
      </c>
      <c r="F377" s="1" t="str">
        <f t="shared" si="38"/>
        <v>む３２</v>
      </c>
      <c r="G377" s="8" t="str">
        <f t="shared" si="35"/>
        <v>佐藤庸子</v>
      </c>
      <c r="H377" s="42" t="s">
        <v>679</v>
      </c>
      <c r="I377" s="40" t="s">
        <v>57</v>
      </c>
      <c r="J377" s="58">
        <v>1978</v>
      </c>
      <c r="K377" s="24">
        <f t="shared" si="36"/>
        <v>39</v>
      </c>
      <c r="L377" s="10" t="str">
        <f t="shared" si="37"/>
        <v>OK</v>
      </c>
      <c r="M377" s="40" t="s">
        <v>162</v>
      </c>
      <c r="N377"/>
    </row>
    <row r="378" spans="1:14" ht="13.5">
      <c r="A378" s="190" t="s">
        <v>765</v>
      </c>
      <c r="B378" s="56" t="s">
        <v>529</v>
      </c>
      <c r="C378" s="56" t="s">
        <v>573</v>
      </c>
      <c r="D378" s="42" t="s">
        <v>678</v>
      </c>
      <c r="F378" s="1" t="str">
        <f t="shared" si="38"/>
        <v>む３３</v>
      </c>
      <c r="G378" s="8" t="str">
        <f t="shared" si="35"/>
        <v>遠崎大樹</v>
      </c>
      <c r="H378" s="42" t="s">
        <v>679</v>
      </c>
      <c r="I378" s="42" t="s">
        <v>34</v>
      </c>
      <c r="J378" s="58">
        <v>1985</v>
      </c>
      <c r="K378" s="24">
        <f t="shared" si="36"/>
        <v>32</v>
      </c>
      <c r="L378" s="10" t="str">
        <f t="shared" si="37"/>
        <v>OK</v>
      </c>
      <c r="M378" s="42" t="s">
        <v>237</v>
      </c>
      <c r="N378"/>
    </row>
    <row r="379" spans="1:14" ht="13.5">
      <c r="A379" s="190" t="s">
        <v>766</v>
      </c>
      <c r="B379" s="57" t="s">
        <v>767</v>
      </c>
      <c r="C379" s="57" t="s">
        <v>768</v>
      </c>
      <c r="D379" s="42" t="s">
        <v>678</v>
      </c>
      <c r="F379" s="1" t="str">
        <f t="shared" si="38"/>
        <v>む３４</v>
      </c>
      <c r="G379" s="8" t="str">
        <f t="shared" si="35"/>
        <v>村田朋子</v>
      </c>
      <c r="H379" s="42" t="s">
        <v>679</v>
      </c>
      <c r="I379" s="40" t="s">
        <v>57</v>
      </c>
      <c r="J379" s="58">
        <v>1959</v>
      </c>
      <c r="K379" s="24">
        <f t="shared" si="36"/>
        <v>58</v>
      </c>
      <c r="L379" s="10" t="str">
        <f t="shared" si="37"/>
        <v>OK</v>
      </c>
      <c r="M379" s="40" t="s">
        <v>162</v>
      </c>
      <c r="N379"/>
    </row>
    <row r="380" spans="1:14" ht="13.5">
      <c r="A380" s="190" t="s">
        <v>769</v>
      </c>
      <c r="B380" s="57" t="s">
        <v>696</v>
      </c>
      <c r="C380" s="57" t="s">
        <v>770</v>
      </c>
      <c r="D380" s="42" t="s">
        <v>678</v>
      </c>
      <c r="F380" s="1" t="str">
        <f t="shared" si="38"/>
        <v>む３５</v>
      </c>
      <c r="G380" s="8" t="str">
        <f t="shared" si="35"/>
        <v>杉山あずさ</v>
      </c>
      <c r="H380" s="42" t="s">
        <v>679</v>
      </c>
      <c r="I380" s="40" t="s">
        <v>57</v>
      </c>
      <c r="J380" s="58">
        <v>1978</v>
      </c>
      <c r="K380" s="24">
        <f t="shared" si="36"/>
        <v>39</v>
      </c>
      <c r="L380" s="10" t="str">
        <f t="shared" si="37"/>
        <v>OK</v>
      </c>
      <c r="M380" s="174" t="s">
        <v>602</v>
      </c>
      <c r="N380"/>
    </row>
    <row r="381" spans="1:14" ht="13.5">
      <c r="A381" s="190" t="s">
        <v>771</v>
      </c>
      <c r="B381" s="57" t="s">
        <v>396</v>
      </c>
      <c r="C381" s="180" t="s">
        <v>772</v>
      </c>
      <c r="D381" s="42" t="s">
        <v>678</v>
      </c>
      <c r="E381" s="196"/>
      <c r="F381" s="1" t="str">
        <f t="shared" si="38"/>
        <v>む３６</v>
      </c>
      <c r="G381" s="8" t="str">
        <f t="shared" si="35"/>
        <v>西村文代</v>
      </c>
      <c r="H381" s="42" t="s">
        <v>679</v>
      </c>
      <c r="I381" s="40" t="s">
        <v>57</v>
      </c>
      <c r="J381" s="162">
        <v>1964</v>
      </c>
      <c r="K381" s="24">
        <f t="shared" si="36"/>
        <v>53</v>
      </c>
      <c r="L381" s="10" t="str">
        <f t="shared" si="37"/>
        <v>OK</v>
      </c>
      <c r="M381" s="174" t="s">
        <v>35</v>
      </c>
      <c r="N381"/>
    </row>
    <row r="382" spans="1:14" ht="13.5">
      <c r="A382" s="190" t="s">
        <v>773</v>
      </c>
      <c r="B382" s="180" t="s">
        <v>767</v>
      </c>
      <c r="C382" s="180" t="s">
        <v>774</v>
      </c>
      <c r="D382" s="42" t="s">
        <v>678</v>
      </c>
      <c r="E382" s="196"/>
      <c r="F382" s="1" t="str">
        <f t="shared" si="38"/>
        <v>む３７</v>
      </c>
      <c r="G382" s="8" t="str">
        <f t="shared" si="35"/>
        <v>村田彩子</v>
      </c>
      <c r="H382" s="42" t="s">
        <v>679</v>
      </c>
      <c r="I382" s="40" t="s">
        <v>57</v>
      </c>
      <c r="J382" s="162">
        <v>1968</v>
      </c>
      <c r="K382" s="24">
        <f t="shared" si="36"/>
        <v>49</v>
      </c>
      <c r="L382" s="10" t="str">
        <f t="shared" si="37"/>
        <v>OK</v>
      </c>
      <c r="M382" s="162" t="s">
        <v>63</v>
      </c>
      <c r="N382"/>
    </row>
    <row r="383" spans="1:14" ht="13.5">
      <c r="A383" s="190" t="s">
        <v>775</v>
      </c>
      <c r="B383" s="180" t="s">
        <v>776</v>
      </c>
      <c r="C383" s="57" t="s">
        <v>764</v>
      </c>
      <c r="D383" s="42" t="s">
        <v>678</v>
      </c>
      <c r="E383" s="196"/>
      <c r="F383" s="1" t="str">
        <f t="shared" si="38"/>
        <v>む３８</v>
      </c>
      <c r="G383" s="8" t="str">
        <f t="shared" si="35"/>
        <v>村川庸子</v>
      </c>
      <c r="H383" s="42" t="s">
        <v>679</v>
      </c>
      <c r="I383" s="40" t="s">
        <v>57</v>
      </c>
      <c r="J383" s="162">
        <v>1969</v>
      </c>
      <c r="K383" s="24">
        <f t="shared" si="36"/>
        <v>48</v>
      </c>
      <c r="L383" s="10" t="str">
        <f t="shared" si="37"/>
        <v>OK</v>
      </c>
      <c r="M383" s="162" t="s">
        <v>485</v>
      </c>
      <c r="N383"/>
    </row>
    <row r="384" spans="1:14" ht="13.5">
      <c r="A384" s="190" t="s">
        <v>777</v>
      </c>
      <c r="B384" s="162" t="s">
        <v>490</v>
      </c>
      <c r="C384" s="162" t="s">
        <v>778</v>
      </c>
      <c r="D384" s="42" t="s">
        <v>678</v>
      </c>
      <c r="E384" s="162"/>
      <c r="F384" s="1" t="str">
        <f t="shared" si="38"/>
        <v>む３９</v>
      </c>
      <c r="G384" s="8" t="str">
        <f t="shared" si="35"/>
        <v>藤井洋平</v>
      </c>
      <c r="H384" s="42" t="s">
        <v>679</v>
      </c>
      <c r="I384" s="162" t="s">
        <v>34</v>
      </c>
      <c r="J384" s="162">
        <v>1991</v>
      </c>
      <c r="K384" s="24">
        <f t="shared" si="36"/>
        <v>26</v>
      </c>
      <c r="L384" s="10" t="str">
        <f t="shared" si="37"/>
        <v>OK</v>
      </c>
      <c r="M384" s="180" t="s">
        <v>162</v>
      </c>
      <c r="N384"/>
    </row>
    <row r="385" spans="1:14" ht="13.5">
      <c r="A385" s="190" t="s">
        <v>779</v>
      </c>
      <c r="B385" s="162" t="s">
        <v>780</v>
      </c>
      <c r="C385" s="162" t="s">
        <v>781</v>
      </c>
      <c r="D385" s="42" t="s">
        <v>678</v>
      </c>
      <c r="E385" s="162"/>
      <c r="F385" s="1" t="str">
        <f t="shared" si="38"/>
        <v>む４０</v>
      </c>
      <c r="G385" s="8" t="str">
        <f t="shared" si="35"/>
        <v>田淵敏史</v>
      </c>
      <c r="H385" s="42" t="s">
        <v>679</v>
      </c>
      <c r="I385" s="162" t="s">
        <v>34</v>
      </c>
      <c r="J385" s="162">
        <v>1991</v>
      </c>
      <c r="K385" s="24">
        <f t="shared" si="36"/>
        <v>26</v>
      </c>
      <c r="L385" s="10" t="str">
        <f t="shared" si="37"/>
        <v>OK</v>
      </c>
      <c r="M385" s="180" t="s">
        <v>162</v>
      </c>
      <c r="N385"/>
    </row>
    <row r="386" spans="1:14" ht="13.5">
      <c r="A386" s="190" t="s">
        <v>782</v>
      </c>
      <c r="B386" s="162" t="s">
        <v>783</v>
      </c>
      <c r="C386" s="162" t="s">
        <v>784</v>
      </c>
      <c r="D386" s="42" t="s">
        <v>678</v>
      </c>
      <c r="E386" s="162"/>
      <c r="F386" s="1" t="str">
        <f t="shared" si="38"/>
        <v>む４１</v>
      </c>
      <c r="G386" s="8" t="str">
        <f t="shared" si="35"/>
        <v>穐山  航</v>
      </c>
      <c r="H386" s="42" t="s">
        <v>679</v>
      </c>
      <c r="I386" s="162" t="s">
        <v>34</v>
      </c>
      <c r="J386" s="162">
        <v>1989</v>
      </c>
      <c r="K386" s="24">
        <f t="shared" si="36"/>
        <v>28</v>
      </c>
      <c r="L386" s="10" t="str">
        <f t="shared" si="37"/>
        <v>OK</v>
      </c>
      <c r="M386" s="180" t="s">
        <v>162</v>
      </c>
      <c r="N386"/>
    </row>
    <row r="387" spans="1:14" ht="13.5">
      <c r="A387" s="190" t="s">
        <v>785</v>
      </c>
      <c r="B387" s="162" t="s">
        <v>396</v>
      </c>
      <c r="C387" s="162" t="s">
        <v>786</v>
      </c>
      <c r="D387" s="42" t="s">
        <v>678</v>
      </c>
      <c r="E387" s="196"/>
      <c r="F387" s="1" t="str">
        <f t="shared" si="38"/>
        <v>む４２</v>
      </c>
      <c r="G387" s="8" t="str">
        <f t="shared" si="35"/>
        <v>西村国太郎</v>
      </c>
      <c r="H387" s="42" t="s">
        <v>679</v>
      </c>
      <c r="I387" s="162" t="s">
        <v>34</v>
      </c>
      <c r="J387" s="162">
        <v>1942</v>
      </c>
      <c r="K387" s="24">
        <f t="shared" si="36"/>
        <v>75</v>
      </c>
      <c r="L387" s="10" t="str">
        <f t="shared" si="37"/>
        <v>OK</v>
      </c>
      <c r="M387" s="180" t="s">
        <v>162</v>
      </c>
      <c r="N387"/>
    </row>
    <row r="388" spans="1:14" ht="13.5">
      <c r="A388" s="190" t="s">
        <v>787</v>
      </c>
      <c r="B388" s="180" t="s">
        <v>788</v>
      </c>
      <c r="C388" s="180" t="s">
        <v>789</v>
      </c>
      <c r="D388" s="42" t="s">
        <v>678</v>
      </c>
      <c r="E388" s="197"/>
      <c r="F388" s="1" t="str">
        <f t="shared" si="38"/>
        <v>む４３</v>
      </c>
      <c r="G388" s="162" t="s">
        <v>790</v>
      </c>
      <c r="H388" s="42" t="s">
        <v>679</v>
      </c>
      <c r="I388" s="162" t="s">
        <v>57</v>
      </c>
      <c r="J388" s="162">
        <v>1994</v>
      </c>
      <c r="K388" s="24">
        <f t="shared" si="36"/>
        <v>23</v>
      </c>
      <c r="L388" s="10" t="str">
        <f t="shared" si="37"/>
        <v>OK</v>
      </c>
      <c r="M388" s="162" t="s">
        <v>237</v>
      </c>
      <c r="N388"/>
    </row>
    <row r="389" spans="1:13" ht="13.5">
      <c r="A389" s="190" t="s">
        <v>791</v>
      </c>
      <c r="B389" s="180" t="s">
        <v>295</v>
      </c>
      <c r="C389" s="180" t="s">
        <v>792</v>
      </c>
      <c r="D389" s="42" t="s">
        <v>678</v>
      </c>
      <c r="E389" s="197"/>
      <c r="F389" s="1" t="str">
        <f t="shared" si="38"/>
        <v>む４４</v>
      </c>
      <c r="G389" s="162" t="s">
        <v>793</v>
      </c>
      <c r="H389" s="42" t="s">
        <v>679</v>
      </c>
      <c r="I389" s="162" t="s">
        <v>57</v>
      </c>
      <c r="J389" s="162">
        <v>1970</v>
      </c>
      <c r="K389" s="24">
        <f t="shared" si="36"/>
        <v>47</v>
      </c>
      <c r="L389" s="10" t="str">
        <f t="shared" si="37"/>
        <v>OK</v>
      </c>
      <c r="M389" s="162" t="s">
        <v>35</v>
      </c>
    </row>
    <row r="390" spans="1:13" ht="13.5">
      <c r="A390" s="190" t="s">
        <v>794</v>
      </c>
      <c r="B390" s="162" t="s">
        <v>696</v>
      </c>
      <c r="C390" s="162" t="s">
        <v>795</v>
      </c>
      <c r="D390" s="42" t="s">
        <v>678</v>
      </c>
      <c r="E390" s="196"/>
      <c r="F390" s="1" t="str">
        <f t="shared" si="38"/>
        <v>む４５</v>
      </c>
      <c r="G390" s="162" t="s">
        <v>796</v>
      </c>
      <c r="H390" s="42" t="s">
        <v>679</v>
      </c>
      <c r="I390" s="162" t="s">
        <v>34</v>
      </c>
      <c r="J390" s="162">
        <v>2004</v>
      </c>
      <c r="K390" s="24">
        <f t="shared" si="36"/>
        <v>13</v>
      </c>
      <c r="L390" s="10" t="str">
        <f t="shared" si="37"/>
        <v>OK</v>
      </c>
      <c r="M390" s="162" t="s">
        <v>602</v>
      </c>
    </row>
    <row r="391" spans="1:13" ht="13.5">
      <c r="A391" s="190" t="s">
        <v>797</v>
      </c>
      <c r="B391" s="56" t="s">
        <v>798</v>
      </c>
      <c r="C391" s="56" t="s">
        <v>799</v>
      </c>
      <c r="D391" s="42" t="s">
        <v>678</v>
      </c>
      <c r="E391" s="8"/>
      <c r="F391" s="1" t="str">
        <f t="shared" si="38"/>
        <v>む４６</v>
      </c>
      <c r="G391" s="8" t="s">
        <v>800</v>
      </c>
      <c r="H391" s="42" t="s">
        <v>679</v>
      </c>
      <c r="I391" s="162" t="s">
        <v>34</v>
      </c>
      <c r="J391" s="58">
        <v>1990</v>
      </c>
      <c r="K391" s="24">
        <f t="shared" si="36"/>
        <v>27</v>
      </c>
      <c r="L391" s="10" t="str">
        <f t="shared" si="37"/>
        <v>OK</v>
      </c>
      <c r="M391" s="40" t="s">
        <v>162</v>
      </c>
    </row>
    <row r="392" spans="1:13" ht="13.5">
      <c r="A392" s="190" t="s">
        <v>801</v>
      </c>
      <c r="B392" s="56" t="s">
        <v>802</v>
      </c>
      <c r="C392" s="56" t="s">
        <v>803</v>
      </c>
      <c r="D392" s="42" t="s">
        <v>678</v>
      </c>
      <c r="E392" s="8"/>
      <c r="F392" s="1" t="str">
        <f t="shared" si="38"/>
        <v>む４７</v>
      </c>
      <c r="G392" s="8" t="s">
        <v>804</v>
      </c>
      <c r="H392" s="42" t="s">
        <v>679</v>
      </c>
      <c r="I392" s="162" t="s">
        <v>34</v>
      </c>
      <c r="J392" s="58">
        <v>1992</v>
      </c>
      <c r="K392" s="24">
        <f t="shared" si="36"/>
        <v>25</v>
      </c>
      <c r="L392" s="10" t="str">
        <f t="shared" si="37"/>
        <v>OK</v>
      </c>
      <c r="M392" s="40" t="s">
        <v>162</v>
      </c>
    </row>
    <row r="393" spans="1:13" ht="13.5">
      <c r="A393" s="190" t="s">
        <v>805</v>
      </c>
      <c r="B393" s="163" t="s">
        <v>806</v>
      </c>
      <c r="C393" s="163" t="s">
        <v>807</v>
      </c>
      <c r="D393" s="42" t="s">
        <v>678</v>
      </c>
      <c r="F393" s="1" t="str">
        <f t="shared" si="38"/>
        <v>む４８</v>
      </c>
      <c r="G393" s="8" t="s">
        <v>808</v>
      </c>
      <c r="H393" s="42" t="s">
        <v>679</v>
      </c>
      <c r="I393" s="162" t="s">
        <v>34</v>
      </c>
      <c r="J393" s="195">
        <v>1986</v>
      </c>
      <c r="K393" s="24">
        <f t="shared" si="36"/>
        <v>31</v>
      </c>
      <c r="L393" s="10" t="str">
        <f t="shared" si="37"/>
        <v>OK</v>
      </c>
      <c r="M393" s="42" t="s">
        <v>63</v>
      </c>
    </row>
    <row r="394" spans="1:13" ht="13.5">
      <c r="A394" s="190" t="s">
        <v>809</v>
      </c>
      <c r="B394" s="159" t="s">
        <v>810</v>
      </c>
      <c r="C394" s="159" t="s">
        <v>811</v>
      </c>
      <c r="D394" s="42" t="s">
        <v>678</v>
      </c>
      <c r="F394" s="1" t="str">
        <f t="shared" si="38"/>
        <v>む４９</v>
      </c>
      <c r="G394" s="8" t="s">
        <v>812</v>
      </c>
      <c r="H394" s="42" t="s">
        <v>679</v>
      </c>
      <c r="I394" s="180" t="s">
        <v>57</v>
      </c>
      <c r="J394" s="195">
        <v>1996</v>
      </c>
      <c r="K394" s="24">
        <f t="shared" si="36"/>
        <v>21</v>
      </c>
      <c r="L394" s="10" t="str">
        <f t="shared" si="37"/>
        <v>OK</v>
      </c>
      <c r="M394" s="42" t="s">
        <v>226</v>
      </c>
    </row>
    <row r="395" spans="1:12" ht="13.5">
      <c r="A395" s="190"/>
      <c r="D395" s="42" t="s">
        <v>678</v>
      </c>
      <c r="F395" s="1"/>
      <c r="K395" s="24">
        <f t="shared" si="36"/>
      </c>
      <c r="L395" s="10">
        <f t="shared" si="37"/>
      </c>
    </row>
    <row r="396" spans="1:14" s="198" customFormat="1" ht="13.5">
      <c r="A396" s="190"/>
      <c r="B396"/>
      <c r="C396"/>
      <c r="D396"/>
      <c r="E396"/>
      <c r="F396" s="1"/>
      <c r="G396"/>
      <c r="H396"/>
      <c r="I396"/>
      <c r="J396"/>
      <c r="K396"/>
      <c r="L396" s="10">
        <f t="shared" si="37"/>
      </c>
      <c r="M396"/>
      <c r="N396"/>
    </row>
    <row r="397" spans="1:14" s="198" customFormat="1" ht="13.5">
      <c r="A397" s="190"/>
      <c r="B397"/>
      <c r="C397"/>
      <c r="D397"/>
      <c r="E397"/>
      <c r="F397" s="1"/>
      <c r="G397"/>
      <c r="H397"/>
      <c r="I397"/>
      <c r="J397"/>
      <c r="K397"/>
      <c r="L397" s="10">
        <f t="shared" si="37"/>
      </c>
      <c r="M397"/>
      <c r="N397"/>
    </row>
    <row r="398" spans="1:12" ht="13.5">
      <c r="A398" s="190"/>
      <c r="F398" s="1"/>
      <c r="L398" s="10">
        <f t="shared" si="37"/>
      </c>
    </row>
    <row r="399" spans="2:13" ht="13.5">
      <c r="B399" s="56"/>
      <c r="C399" s="56"/>
      <c r="D399" s="42"/>
      <c r="E399" s="8"/>
      <c r="G399" s="8"/>
      <c r="H399" s="42"/>
      <c r="I399" s="42"/>
      <c r="J399" s="58"/>
      <c r="K399" s="24">
        <f aca="true" t="shared" si="39" ref="K399:K410">IF(J399="","",(2017-J399))</f>
      </c>
      <c r="L399" s="10">
        <f t="shared" si="37"/>
      </c>
      <c r="M399" s="42"/>
    </row>
    <row r="400" spans="2:13" ht="13.5">
      <c r="B400" s="56"/>
      <c r="C400" s="56"/>
      <c r="D400" s="42"/>
      <c r="E400" s="8"/>
      <c r="G400" s="8"/>
      <c r="H400" s="42"/>
      <c r="I400" s="42"/>
      <c r="J400" s="58"/>
      <c r="K400" s="24">
        <f t="shared" si="39"/>
      </c>
      <c r="L400" s="10">
        <f t="shared" si="37"/>
      </c>
      <c r="M400" s="42"/>
    </row>
    <row r="401" spans="2:13" ht="13.5">
      <c r="B401" s="56"/>
      <c r="C401" s="56"/>
      <c r="D401" s="42"/>
      <c r="E401" s="8"/>
      <c r="G401" s="8"/>
      <c r="H401" s="42"/>
      <c r="I401" s="42"/>
      <c r="J401" s="58"/>
      <c r="K401" s="24">
        <f t="shared" si="39"/>
      </c>
      <c r="L401" s="10">
        <f t="shared" si="37"/>
      </c>
      <c r="M401" s="42"/>
    </row>
    <row r="402" spans="2:13" ht="13.5">
      <c r="B402" s="56"/>
      <c r="C402" s="56"/>
      <c r="D402" s="42"/>
      <c r="E402" s="8"/>
      <c r="G402" s="8"/>
      <c r="H402" s="42"/>
      <c r="I402" s="42"/>
      <c r="J402" s="58"/>
      <c r="K402" s="24">
        <f t="shared" si="39"/>
      </c>
      <c r="L402" s="10">
        <f t="shared" si="37"/>
      </c>
      <c r="M402" s="42"/>
    </row>
    <row r="403" spans="2:13" ht="13.5">
      <c r="B403" s="56"/>
      <c r="C403" s="56"/>
      <c r="D403" s="42"/>
      <c r="E403" s="8"/>
      <c r="G403" s="8"/>
      <c r="H403" s="42"/>
      <c r="I403" s="42"/>
      <c r="J403" s="58"/>
      <c r="K403" s="24">
        <f t="shared" si="39"/>
      </c>
      <c r="L403" s="10">
        <f t="shared" si="37"/>
      </c>
      <c r="M403" s="42"/>
    </row>
    <row r="404" spans="2:13" ht="13.5">
      <c r="B404" s="8"/>
      <c r="C404" s="8"/>
      <c r="D404" s="8"/>
      <c r="E404" s="8"/>
      <c r="G404" s="8"/>
      <c r="H404" s="8"/>
      <c r="I404" s="12"/>
      <c r="J404" s="25"/>
      <c r="K404" s="24">
        <f t="shared" si="39"/>
      </c>
      <c r="L404" s="10">
        <f t="shared" si="37"/>
      </c>
      <c r="M404" s="13"/>
    </row>
    <row r="405" spans="4:12" s="154" customFormat="1" ht="13.5">
      <c r="D405" s="628" t="s">
        <v>813</v>
      </c>
      <c r="E405" s="628"/>
      <c r="F405" s="628"/>
      <c r="G405" s="628"/>
      <c r="K405" s="24">
        <f t="shared" si="39"/>
      </c>
      <c r="L405" s="10">
        <f t="shared" si="37"/>
      </c>
    </row>
    <row r="406" spans="6:12" s="154" customFormat="1" ht="13.5">
      <c r="F406" s="1"/>
      <c r="K406" s="24">
        <f t="shared" si="39"/>
      </c>
      <c r="L406" s="10">
        <f t="shared" si="37"/>
      </c>
    </row>
    <row r="407" spans="2:12" s="154" customFormat="1" ht="13.5">
      <c r="B407" s="628" t="s">
        <v>814</v>
      </c>
      <c r="C407" s="628"/>
      <c r="D407" s="628"/>
      <c r="F407" s="1"/>
      <c r="G407" s="154" t="s">
        <v>26</v>
      </c>
      <c r="H407" s="154" t="s">
        <v>27</v>
      </c>
      <c r="K407" s="24">
        <f t="shared" si="39"/>
      </c>
      <c r="L407" s="10"/>
    </row>
    <row r="408" spans="2:12" s="154" customFormat="1" ht="13.5">
      <c r="B408" s="628"/>
      <c r="C408" s="628"/>
      <c r="D408" s="628"/>
      <c r="F408" s="1"/>
      <c r="G408" s="7">
        <f>COUNTIF($M$412:$M$446,"東近江市")</f>
        <v>7</v>
      </c>
      <c r="H408" s="631">
        <f>(G408/RIGHT(A446,2))</f>
        <v>0.2</v>
      </c>
      <c r="I408" s="631" t="e">
        <f>(H408/RIGHT(B459,2))</f>
        <v>#VALUE!</v>
      </c>
      <c r="K408" s="24">
        <f t="shared" si="39"/>
      </c>
      <c r="L408" s="10"/>
    </row>
    <row r="409" spans="6:12" s="154" customFormat="1" ht="13.5">
      <c r="F409" s="1"/>
      <c r="K409" s="24">
        <f t="shared" si="39"/>
      </c>
      <c r="L409" s="10">
        <f t="shared" si="37"/>
      </c>
    </row>
    <row r="410" spans="2:12" s="154" customFormat="1" ht="13.5">
      <c r="B410" s="154" t="s">
        <v>0</v>
      </c>
      <c r="F410" s="1"/>
      <c r="K410" s="24">
        <f t="shared" si="39"/>
      </c>
      <c r="L410" s="10">
        <f t="shared" si="37"/>
      </c>
    </row>
    <row r="411" spans="2:12" s="154" customFormat="1" ht="13.5">
      <c r="B411" s="154" t="s">
        <v>815</v>
      </c>
      <c r="F411" s="1"/>
      <c r="J411" s="154" t="s">
        <v>816</v>
      </c>
      <c r="K411" s="24"/>
      <c r="L411" s="10">
        <f t="shared" si="37"/>
      </c>
    </row>
    <row r="412" spans="1:13" s="154" customFormat="1" ht="13.5">
      <c r="A412" s="154" t="s">
        <v>817</v>
      </c>
      <c r="B412" s="154" t="s">
        <v>818</v>
      </c>
      <c r="C412" s="154" t="s">
        <v>819</v>
      </c>
      <c r="D412" s="154" t="s">
        <v>0</v>
      </c>
      <c r="F412" s="1" t="str">
        <f t="shared" si="38"/>
        <v>ぷ０１</v>
      </c>
      <c r="G412" s="8" t="str">
        <f aca="true" t="shared" si="40" ref="G412:G441">B412&amp;C412</f>
        <v>大林 久</v>
      </c>
      <c r="H412" s="154" t="s">
        <v>815</v>
      </c>
      <c r="I412" s="154" t="s">
        <v>34</v>
      </c>
      <c r="J412" s="154">
        <v>1938</v>
      </c>
      <c r="K412" s="24">
        <f aca="true" t="shared" si="41" ref="K412:K441">IF(J412="","",(2017-J412))</f>
        <v>79</v>
      </c>
      <c r="L412" s="10" t="str">
        <f t="shared" si="37"/>
        <v>OK</v>
      </c>
      <c r="M412" s="154" t="s">
        <v>63</v>
      </c>
    </row>
    <row r="413" spans="1:13" s="154" customFormat="1" ht="13.5">
      <c r="A413" s="154" t="s">
        <v>820</v>
      </c>
      <c r="B413" s="154" t="s">
        <v>543</v>
      </c>
      <c r="C413" s="154" t="s">
        <v>821</v>
      </c>
      <c r="D413" s="154" t="s">
        <v>0</v>
      </c>
      <c r="F413" s="1" t="str">
        <f t="shared" si="38"/>
        <v>ぷ０２</v>
      </c>
      <c r="G413" s="8" t="str">
        <f t="shared" si="40"/>
        <v>高田洋治</v>
      </c>
      <c r="H413" s="154" t="s">
        <v>815</v>
      </c>
      <c r="I413" s="154" t="s">
        <v>34</v>
      </c>
      <c r="J413" s="154">
        <v>1942</v>
      </c>
      <c r="K413" s="24">
        <f t="shared" si="41"/>
        <v>75</v>
      </c>
      <c r="L413" s="10" t="str">
        <f t="shared" si="37"/>
        <v>OK</v>
      </c>
      <c r="M413" s="154" t="s">
        <v>63</v>
      </c>
    </row>
    <row r="414" spans="1:13" s="154" customFormat="1" ht="13.5">
      <c r="A414" s="154" t="s">
        <v>822</v>
      </c>
      <c r="B414" s="154" t="s">
        <v>823</v>
      </c>
      <c r="C414" s="154" t="s">
        <v>1303</v>
      </c>
      <c r="D414" s="154" t="s">
        <v>0</v>
      </c>
      <c r="F414" s="1" t="str">
        <f t="shared" si="38"/>
        <v>ぷ０３</v>
      </c>
      <c r="G414" s="8" t="str">
        <f t="shared" si="40"/>
        <v>中野 潤</v>
      </c>
      <c r="H414" s="154" t="s">
        <v>815</v>
      </c>
      <c r="I414" s="154" t="s">
        <v>34</v>
      </c>
      <c r="J414" s="154">
        <v>1948</v>
      </c>
      <c r="K414" s="24">
        <f t="shared" si="41"/>
        <v>69</v>
      </c>
      <c r="L414" s="10" t="str">
        <f t="shared" si="37"/>
        <v>OK</v>
      </c>
      <c r="M414" s="154" t="s">
        <v>139</v>
      </c>
    </row>
    <row r="415" spans="1:13" s="154" customFormat="1" ht="13.5">
      <c r="A415" s="154" t="s">
        <v>824</v>
      </c>
      <c r="B415" s="154" t="s">
        <v>823</v>
      </c>
      <c r="C415" s="154" t="s">
        <v>97</v>
      </c>
      <c r="D415" s="154" t="s">
        <v>0</v>
      </c>
      <c r="F415" s="1" t="str">
        <f t="shared" si="38"/>
        <v>ぷ０４</v>
      </c>
      <c r="G415" s="8" t="str">
        <f t="shared" si="40"/>
        <v>中野哲也</v>
      </c>
      <c r="H415" s="154" t="s">
        <v>815</v>
      </c>
      <c r="I415" s="154" t="s">
        <v>34</v>
      </c>
      <c r="J415" s="154">
        <v>1947</v>
      </c>
      <c r="K415" s="24">
        <f t="shared" si="41"/>
        <v>70</v>
      </c>
      <c r="L415" s="10" t="str">
        <f aca="true" t="shared" si="42" ref="L415:L446">IF(G415="","",IF(COUNTIF($G$6:$G$600,G415)&gt;1,"2重登録","OK"))</f>
        <v>OK</v>
      </c>
      <c r="M415" s="154" t="s">
        <v>63</v>
      </c>
    </row>
    <row r="416" spans="1:13" s="154" customFormat="1" ht="13.5">
      <c r="A416" s="154" t="s">
        <v>825</v>
      </c>
      <c r="B416" s="154" t="s">
        <v>826</v>
      </c>
      <c r="C416" s="154" t="s">
        <v>827</v>
      </c>
      <c r="D416" s="154" t="s">
        <v>0</v>
      </c>
      <c r="F416" s="1" t="str">
        <f t="shared" si="38"/>
        <v>ぷ０５</v>
      </c>
      <c r="G416" s="8" t="str">
        <f t="shared" si="40"/>
        <v>堀江孝信</v>
      </c>
      <c r="H416" s="154" t="s">
        <v>815</v>
      </c>
      <c r="I416" s="154" t="s">
        <v>34</v>
      </c>
      <c r="J416" s="154">
        <v>1942</v>
      </c>
      <c r="K416" s="24">
        <f t="shared" si="41"/>
        <v>75</v>
      </c>
      <c r="L416" s="10" t="str">
        <f t="shared" si="42"/>
        <v>OK</v>
      </c>
      <c r="M416" s="154" t="s">
        <v>63</v>
      </c>
    </row>
    <row r="417" spans="1:13" s="154" customFormat="1" ht="13.5">
      <c r="A417" s="154" t="s">
        <v>828</v>
      </c>
      <c r="B417" s="154" t="s">
        <v>829</v>
      </c>
      <c r="C417" s="154" t="s">
        <v>830</v>
      </c>
      <c r="D417" s="154" t="s">
        <v>0</v>
      </c>
      <c r="F417" s="1" t="str">
        <f t="shared" si="38"/>
        <v>ぷ０６</v>
      </c>
      <c r="G417" s="8" t="str">
        <f t="shared" si="40"/>
        <v>羽田昭夫</v>
      </c>
      <c r="H417" s="154" t="s">
        <v>815</v>
      </c>
      <c r="I417" s="154" t="s">
        <v>34</v>
      </c>
      <c r="J417" s="154">
        <v>1943</v>
      </c>
      <c r="K417" s="24">
        <f t="shared" si="41"/>
        <v>74</v>
      </c>
      <c r="L417" s="10" t="str">
        <f t="shared" si="42"/>
        <v>OK</v>
      </c>
      <c r="M417" s="154" t="s">
        <v>226</v>
      </c>
    </row>
    <row r="418" spans="1:13" s="154" customFormat="1" ht="13.5">
      <c r="A418" s="154" t="s">
        <v>831</v>
      </c>
      <c r="B418" s="154" t="s">
        <v>832</v>
      </c>
      <c r="C418" s="154" t="s">
        <v>833</v>
      </c>
      <c r="D418" s="154" t="s">
        <v>0</v>
      </c>
      <c r="F418" s="1" t="str">
        <f t="shared" si="38"/>
        <v>ぷ０７</v>
      </c>
      <c r="G418" s="8" t="str">
        <f t="shared" si="40"/>
        <v>樋山達哉</v>
      </c>
      <c r="H418" s="154" t="s">
        <v>815</v>
      </c>
      <c r="I418" s="154" t="s">
        <v>34</v>
      </c>
      <c r="J418" s="154">
        <v>1944</v>
      </c>
      <c r="K418" s="24">
        <f t="shared" si="41"/>
        <v>73</v>
      </c>
      <c r="L418" s="10" t="str">
        <f t="shared" si="42"/>
        <v>OK</v>
      </c>
      <c r="M418" s="154" t="s">
        <v>485</v>
      </c>
    </row>
    <row r="419" spans="1:13" s="154" customFormat="1" ht="13.5">
      <c r="A419" s="154" t="s">
        <v>834</v>
      </c>
      <c r="B419" s="154" t="s">
        <v>835</v>
      </c>
      <c r="C419" s="154" t="s">
        <v>836</v>
      </c>
      <c r="D419" s="154" t="s">
        <v>0</v>
      </c>
      <c r="F419" s="1" t="str">
        <f t="shared" si="38"/>
        <v>ぷ０８</v>
      </c>
      <c r="G419" s="8" t="str">
        <f t="shared" si="40"/>
        <v>藤本昌彦</v>
      </c>
      <c r="H419" s="154" t="s">
        <v>815</v>
      </c>
      <c r="I419" s="154" t="s">
        <v>34</v>
      </c>
      <c r="J419" s="154">
        <v>1939</v>
      </c>
      <c r="K419" s="24">
        <f t="shared" si="41"/>
        <v>78</v>
      </c>
      <c r="L419" s="10" t="str">
        <f t="shared" si="42"/>
        <v>OK</v>
      </c>
      <c r="M419" s="154" t="s">
        <v>63</v>
      </c>
    </row>
    <row r="420" spans="1:13" s="154" customFormat="1" ht="13.5">
      <c r="A420" s="154" t="s">
        <v>837</v>
      </c>
      <c r="B420" s="154" t="s">
        <v>838</v>
      </c>
      <c r="C420" s="154" t="s">
        <v>839</v>
      </c>
      <c r="D420" s="154" t="s">
        <v>0</v>
      </c>
      <c r="F420" s="1" t="str">
        <f aca="true" t="shared" si="43" ref="F420:F445">A420</f>
        <v>ぷ０９</v>
      </c>
      <c r="G420" s="8" t="str">
        <f t="shared" si="40"/>
        <v>安田和彦</v>
      </c>
      <c r="H420" s="154" t="s">
        <v>815</v>
      </c>
      <c r="I420" s="154" t="s">
        <v>34</v>
      </c>
      <c r="J420" s="154">
        <v>1945</v>
      </c>
      <c r="K420" s="24">
        <f t="shared" si="41"/>
        <v>72</v>
      </c>
      <c r="L420" s="10" t="str">
        <f t="shared" si="42"/>
        <v>OK</v>
      </c>
      <c r="M420" s="154" t="s">
        <v>63</v>
      </c>
    </row>
    <row r="421" spans="1:13" s="154" customFormat="1" ht="13.5">
      <c r="A421" s="154" t="s">
        <v>840</v>
      </c>
      <c r="B421" s="154" t="s">
        <v>841</v>
      </c>
      <c r="C421" s="154" t="s">
        <v>842</v>
      </c>
      <c r="D421" s="154" t="s">
        <v>0</v>
      </c>
      <c r="F421" s="1" t="str">
        <f t="shared" si="43"/>
        <v>ぷ１０</v>
      </c>
      <c r="G421" s="8" t="str">
        <f t="shared" si="40"/>
        <v>吉田知司</v>
      </c>
      <c r="H421" s="154" t="s">
        <v>815</v>
      </c>
      <c r="I421" s="154" t="s">
        <v>34</v>
      </c>
      <c r="J421" s="154">
        <v>1948</v>
      </c>
      <c r="K421" s="24">
        <f t="shared" si="41"/>
        <v>69</v>
      </c>
      <c r="L421" s="10" t="str">
        <f t="shared" si="42"/>
        <v>OK</v>
      </c>
      <c r="M421" s="159" t="s">
        <v>162</v>
      </c>
    </row>
    <row r="422" spans="1:13" s="154" customFormat="1" ht="13.5">
      <c r="A422" s="154" t="s">
        <v>843</v>
      </c>
      <c r="B422" s="154" t="s">
        <v>802</v>
      </c>
      <c r="C422" s="154" t="s">
        <v>844</v>
      </c>
      <c r="D422" s="154" t="s">
        <v>0</v>
      </c>
      <c r="F422" s="1" t="str">
        <f t="shared" si="43"/>
        <v>ぷ１１</v>
      </c>
      <c r="G422" s="8" t="str">
        <f t="shared" si="40"/>
        <v>山田直八</v>
      </c>
      <c r="H422" s="154" t="s">
        <v>815</v>
      </c>
      <c r="I422" s="154" t="s">
        <v>34</v>
      </c>
      <c r="J422" s="154">
        <v>1972</v>
      </c>
      <c r="K422" s="24">
        <f t="shared" si="41"/>
        <v>45</v>
      </c>
      <c r="L422" s="10" t="str">
        <f t="shared" si="42"/>
        <v>OK</v>
      </c>
      <c r="M422" s="154" t="s">
        <v>485</v>
      </c>
    </row>
    <row r="423" spans="1:13" s="154" customFormat="1" ht="13.5">
      <c r="A423" s="154" t="s">
        <v>845</v>
      </c>
      <c r="B423" s="154" t="s">
        <v>846</v>
      </c>
      <c r="C423" s="154" t="s">
        <v>847</v>
      </c>
      <c r="D423" s="154" t="s">
        <v>0</v>
      </c>
      <c r="F423" s="1" t="str">
        <f t="shared" si="43"/>
        <v>ぷ１２</v>
      </c>
      <c r="G423" s="8" t="str">
        <f t="shared" si="40"/>
        <v>新屋正男</v>
      </c>
      <c r="H423" s="154" t="s">
        <v>815</v>
      </c>
      <c r="I423" s="154" t="s">
        <v>34</v>
      </c>
      <c r="J423" s="154">
        <v>1943</v>
      </c>
      <c r="K423" s="24">
        <f t="shared" si="41"/>
        <v>74</v>
      </c>
      <c r="L423" s="10" t="str">
        <f t="shared" si="42"/>
        <v>OK</v>
      </c>
      <c r="M423" s="154" t="s">
        <v>63</v>
      </c>
    </row>
    <row r="424" spans="1:13" s="154" customFormat="1" ht="13.5">
      <c r="A424" s="154" t="s">
        <v>848</v>
      </c>
      <c r="B424" s="154" t="s">
        <v>37</v>
      </c>
      <c r="C424" s="154" t="s">
        <v>849</v>
      </c>
      <c r="D424" s="154" t="s">
        <v>0</v>
      </c>
      <c r="F424" s="1" t="str">
        <f t="shared" si="43"/>
        <v>ぷ１３</v>
      </c>
      <c r="G424" s="8" t="str">
        <f t="shared" si="40"/>
        <v>青木保憲</v>
      </c>
      <c r="H424" s="154" t="s">
        <v>815</v>
      </c>
      <c r="I424" s="154" t="s">
        <v>34</v>
      </c>
      <c r="J424" s="154">
        <v>1949</v>
      </c>
      <c r="K424" s="24">
        <f t="shared" si="41"/>
        <v>68</v>
      </c>
      <c r="L424" s="10" t="str">
        <f t="shared" si="42"/>
        <v>OK</v>
      </c>
      <c r="M424" s="154" t="s">
        <v>63</v>
      </c>
    </row>
    <row r="425" spans="1:13" s="154" customFormat="1" ht="13.5">
      <c r="A425" s="154" t="s">
        <v>850</v>
      </c>
      <c r="B425" s="154" t="s">
        <v>93</v>
      </c>
      <c r="C425" s="154" t="s">
        <v>851</v>
      </c>
      <c r="D425" s="154" t="s">
        <v>0</v>
      </c>
      <c r="F425" s="1" t="str">
        <f t="shared" si="43"/>
        <v>ぷ１４</v>
      </c>
      <c r="G425" s="8" t="str">
        <f t="shared" si="40"/>
        <v>谷口一男</v>
      </c>
      <c r="H425" s="154" t="s">
        <v>815</v>
      </c>
      <c r="I425" s="154" t="s">
        <v>34</v>
      </c>
      <c r="J425" s="154">
        <v>1947</v>
      </c>
      <c r="K425" s="24">
        <f t="shared" si="41"/>
        <v>70</v>
      </c>
      <c r="L425" s="10" t="str">
        <f t="shared" si="42"/>
        <v>OK</v>
      </c>
      <c r="M425" s="159" t="s">
        <v>162</v>
      </c>
    </row>
    <row r="426" spans="1:13" s="154" customFormat="1" ht="13.5">
      <c r="A426" s="154" t="s">
        <v>852</v>
      </c>
      <c r="B426" s="159" t="s">
        <v>853</v>
      </c>
      <c r="C426" s="159" t="s">
        <v>854</v>
      </c>
      <c r="D426" s="154" t="s">
        <v>0</v>
      </c>
      <c r="F426" s="1" t="str">
        <f t="shared" si="43"/>
        <v>ぷ１５</v>
      </c>
      <c r="G426" s="8" t="str">
        <f t="shared" si="40"/>
        <v>飯塚アイ子</v>
      </c>
      <c r="H426" s="154" t="s">
        <v>815</v>
      </c>
      <c r="I426" s="159" t="s">
        <v>57</v>
      </c>
      <c r="J426" s="154">
        <v>1943</v>
      </c>
      <c r="K426" s="24">
        <f t="shared" si="41"/>
        <v>74</v>
      </c>
      <c r="L426" s="10" t="str">
        <f t="shared" si="42"/>
        <v>OK</v>
      </c>
      <c r="M426" s="154" t="s">
        <v>63</v>
      </c>
    </row>
    <row r="427" spans="1:13" s="154" customFormat="1" ht="13.5">
      <c r="A427" s="154" t="s">
        <v>855</v>
      </c>
      <c r="B427" s="154" t="s">
        <v>856</v>
      </c>
      <c r="C427" s="154" t="s">
        <v>857</v>
      </c>
      <c r="D427" s="154" t="s">
        <v>0</v>
      </c>
      <c r="F427" s="1" t="str">
        <f t="shared" si="43"/>
        <v>ぷ１６</v>
      </c>
      <c r="G427" s="8" t="str">
        <f t="shared" si="40"/>
        <v>関塚清茂</v>
      </c>
      <c r="H427" s="154" t="s">
        <v>815</v>
      </c>
      <c r="I427" s="154" t="s">
        <v>34</v>
      </c>
      <c r="J427" s="154">
        <v>1936</v>
      </c>
      <c r="K427" s="24">
        <f t="shared" si="41"/>
        <v>81</v>
      </c>
      <c r="L427" s="10" t="str">
        <f t="shared" si="42"/>
        <v>OK</v>
      </c>
      <c r="M427" s="154" t="s">
        <v>63</v>
      </c>
    </row>
    <row r="428" spans="1:13" s="154" customFormat="1" ht="13.5">
      <c r="A428" s="154" t="s">
        <v>858</v>
      </c>
      <c r="B428" s="159" t="s">
        <v>859</v>
      </c>
      <c r="C428" s="159" t="s">
        <v>860</v>
      </c>
      <c r="D428" s="154" t="s">
        <v>0</v>
      </c>
      <c r="F428" s="1" t="str">
        <f t="shared" si="43"/>
        <v>ぷ１７</v>
      </c>
      <c r="G428" s="8" t="str">
        <f t="shared" si="40"/>
        <v>北川美由紀</v>
      </c>
      <c r="H428" s="154" t="s">
        <v>815</v>
      </c>
      <c r="I428" s="159" t="s">
        <v>57</v>
      </c>
      <c r="J428" s="154">
        <v>1949</v>
      </c>
      <c r="K428" s="24">
        <f t="shared" si="41"/>
        <v>68</v>
      </c>
      <c r="L428" s="10" t="str">
        <f t="shared" si="42"/>
        <v>OK</v>
      </c>
      <c r="M428" s="154" t="s">
        <v>485</v>
      </c>
    </row>
    <row r="429" spans="1:13" s="154" customFormat="1" ht="13.5">
      <c r="A429" s="154" t="s">
        <v>861</v>
      </c>
      <c r="B429" s="159" t="s">
        <v>862</v>
      </c>
      <c r="C429" s="159" t="s">
        <v>522</v>
      </c>
      <c r="D429" s="154" t="s">
        <v>0</v>
      </c>
      <c r="F429" s="1" t="str">
        <f t="shared" si="43"/>
        <v>ぷ１８</v>
      </c>
      <c r="G429" s="8" t="str">
        <f t="shared" si="40"/>
        <v>澤井恵子</v>
      </c>
      <c r="H429" s="154" t="s">
        <v>815</v>
      </c>
      <c r="I429" s="159" t="s">
        <v>57</v>
      </c>
      <c r="J429" s="154">
        <v>1948</v>
      </c>
      <c r="K429" s="24">
        <f t="shared" si="41"/>
        <v>69</v>
      </c>
      <c r="L429" s="10" t="str">
        <f t="shared" si="42"/>
        <v>OK</v>
      </c>
      <c r="M429" s="159" t="s">
        <v>162</v>
      </c>
    </row>
    <row r="430" spans="1:13" s="154" customFormat="1" ht="13.5">
      <c r="A430" s="154" t="s">
        <v>863</v>
      </c>
      <c r="B430" s="159" t="s">
        <v>864</v>
      </c>
      <c r="C430" s="159" t="s">
        <v>865</v>
      </c>
      <c r="D430" s="154" t="s">
        <v>0</v>
      </c>
      <c r="F430" s="1" t="str">
        <f t="shared" si="43"/>
        <v>ぷ１９</v>
      </c>
      <c r="G430" s="8" t="str">
        <f t="shared" si="40"/>
        <v>平野志津子</v>
      </c>
      <c r="H430" s="154" t="s">
        <v>815</v>
      </c>
      <c r="I430" s="159" t="s">
        <v>57</v>
      </c>
      <c r="J430" s="154">
        <v>1956</v>
      </c>
      <c r="K430" s="24">
        <f t="shared" si="41"/>
        <v>61</v>
      </c>
      <c r="L430" s="10" t="str">
        <f t="shared" si="42"/>
        <v>OK</v>
      </c>
      <c r="M430" s="154" t="s">
        <v>63</v>
      </c>
    </row>
    <row r="431" spans="1:13" s="154" customFormat="1" ht="13.5">
      <c r="A431" s="154" t="s">
        <v>866</v>
      </c>
      <c r="B431" s="159" t="s">
        <v>867</v>
      </c>
      <c r="C431" s="159" t="s">
        <v>868</v>
      </c>
      <c r="D431" s="154" t="s">
        <v>0</v>
      </c>
      <c r="F431" s="1" t="str">
        <f t="shared" si="43"/>
        <v>ぷ２０</v>
      </c>
      <c r="G431" s="8" t="str">
        <f t="shared" si="40"/>
        <v>堀部品子</v>
      </c>
      <c r="H431" s="154" t="s">
        <v>815</v>
      </c>
      <c r="I431" s="159" t="s">
        <v>57</v>
      </c>
      <c r="J431" s="154">
        <v>1951</v>
      </c>
      <c r="K431" s="24">
        <f t="shared" si="41"/>
        <v>66</v>
      </c>
      <c r="L431" s="10" t="str">
        <f t="shared" si="42"/>
        <v>OK</v>
      </c>
      <c r="M431" s="159" t="s">
        <v>162</v>
      </c>
    </row>
    <row r="432" spans="1:13" s="154" customFormat="1" ht="13.5">
      <c r="A432" s="154" t="s">
        <v>869</v>
      </c>
      <c r="B432" s="159" t="s">
        <v>870</v>
      </c>
      <c r="C432" s="159" t="s">
        <v>871</v>
      </c>
      <c r="D432" s="154" t="s">
        <v>0</v>
      </c>
      <c r="F432" s="1" t="str">
        <f t="shared" si="43"/>
        <v>ぷ２１</v>
      </c>
      <c r="G432" s="8" t="str">
        <f t="shared" si="40"/>
        <v>森谷洋子</v>
      </c>
      <c r="H432" s="154" t="s">
        <v>815</v>
      </c>
      <c r="I432" s="159" t="s">
        <v>57</v>
      </c>
      <c r="J432" s="154">
        <v>1951</v>
      </c>
      <c r="K432" s="24">
        <f t="shared" si="41"/>
        <v>66</v>
      </c>
      <c r="L432" s="10" t="str">
        <f t="shared" si="42"/>
        <v>OK</v>
      </c>
      <c r="M432" s="154" t="s">
        <v>485</v>
      </c>
    </row>
    <row r="433" spans="1:13" s="154" customFormat="1" ht="13.5">
      <c r="A433" s="154" t="s">
        <v>872</v>
      </c>
      <c r="B433" s="159" t="s">
        <v>873</v>
      </c>
      <c r="C433" s="159" t="s">
        <v>874</v>
      </c>
      <c r="D433" s="154" t="s">
        <v>0</v>
      </c>
      <c r="F433" s="1" t="str">
        <f t="shared" si="43"/>
        <v>ぷ２２</v>
      </c>
      <c r="G433" s="8" t="str">
        <f t="shared" si="40"/>
        <v>川勝豊子</v>
      </c>
      <c r="H433" s="154" t="s">
        <v>815</v>
      </c>
      <c r="I433" s="159" t="s">
        <v>57</v>
      </c>
      <c r="J433" s="154">
        <v>1946</v>
      </c>
      <c r="K433" s="24">
        <f t="shared" si="41"/>
        <v>71</v>
      </c>
      <c r="L433" s="10" t="str">
        <f t="shared" si="42"/>
        <v>OK</v>
      </c>
      <c r="M433" s="154" t="s">
        <v>237</v>
      </c>
    </row>
    <row r="434" spans="1:13" s="154" customFormat="1" ht="13.5">
      <c r="A434" s="154" t="s">
        <v>875</v>
      </c>
      <c r="B434" s="159" t="s">
        <v>876</v>
      </c>
      <c r="C434" s="159" t="s">
        <v>877</v>
      </c>
      <c r="D434" s="154" t="s">
        <v>0</v>
      </c>
      <c r="F434" s="1" t="str">
        <f t="shared" si="43"/>
        <v>ぷ２３</v>
      </c>
      <c r="G434" s="8" t="str">
        <f t="shared" si="40"/>
        <v>田邉俊子</v>
      </c>
      <c r="H434" s="154" t="s">
        <v>815</v>
      </c>
      <c r="I434" s="159" t="s">
        <v>57</v>
      </c>
      <c r="J434" s="154">
        <v>1958</v>
      </c>
      <c r="K434" s="24">
        <f t="shared" si="41"/>
        <v>59</v>
      </c>
      <c r="L434" s="10" t="str">
        <f t="shared" si="42"/>
        <v>OK</v>
      </c>
      <c r="M434" s="154" t="s">
        <v>35</v>
      </c>
    </row>
    <row r="435" spans="1:13" s="154" customFormat="1" ht="13.5">
      <c r="A435" s="154" t="s">
        <v>878</v>
      </c>
      <c r="B435" s="159" t="s">
        <v>879</v>
      </c>
      <c r="C435" s="159" t="s">
        <v>534</v>
      </c>
      <c r="D435" s="154" t="s">
        <v>0</v>
      </c>
      <c r="F435" s="1" t="str">
        <f t="shared" si="43"/>
        <v>ぷ２４</v>
      </c>
      <c r="G435" s="8" t="str">
        <f t="shared" si="40"/>
        <v>松田順子</v>
      </c>
      <c r="H435" s="154" t="s">
        <v>815</v>
      </c>
      <c r="I435" s="159" t="s">
        <v>57</v>
      </c>
      <c r="J435" s="154">
        <v>1965</v>
      </c>
      <c r="K435" s="24">
        <f t="shared" si="41"/>
        <v>52</v>
      </c>
      <c r="L435" s="10" t="str">
        <f t="shared" si="42"/>
        <v>OK</v>
      </c>
      <c r="M435" s="159" t="s">
        <v>162</v>
      </c>
    </row>
    <row r="436" spans="1:13" s="154" customFormat="1" ht="13.5">
      <c r="A436" s="154" t="s">
        <v>880</v>
      </c>
      <c r="B436" s="159" t="s">
        <v>881</v>
      </c>
      <c r="C436" s="159" t="s">
        <v>882</v>
      </c>
      <c r="D436" s="154" t="s">
        <v>0</v>
      </c>
      <c r="F436" s="1" t="str">
        <f t="shared" si="43"/>
        <v>ぷ２５</v>
      </c>
      <c r="G436" s="8" t="str">
        <f t="shared" si="40"/>
        <v>本池清子</v>
      </c>
      <c r="H436" s="154" t="s">
        <v>815</v>
      </c>
      <c r="I436" s="159" t="s">
        <v>57</v>
      </c>
      <c r="J436" s="154">
        <v>1967</v>
      </c>
      <c r="K436" s="24">
        <f t="shared" si="41"/>
        <v>50</v>
      </c>
      <c r="L436" s="10" t="str">
        <f t="shared" si="42"/>
        <v>OK</v>
      </c>
      <c r="M436" s="154" t="s">
        <v>602</v>
      </c>
    </row>
    <row r="437" spans="1:13" s="154" customFormat="1" ht="13.5">
      <c r="A437" s="154" t="s">
        <v>883</v>
      </c>
      <c r="B437" s="159" t="s">
        <v>802</v>
      </c>
      <c r="C437" s="159" t="s">
        <v>884</v>
      </c>
      <c r="D437" s="154" t="s">
        <v>0</v>
      </c>
      <c r="F437" s="1" t="str">
        <f t="shared" si="43"/>
        <v>ぷ２６</v>
      </c>
      <c r="G437" s="8" t="str">
        <f t="shared" si="40"/>
        <v>山田晶枝</v>
      </c>
      <c r="H437" s="154" t="s">
        <v>815</v>
      </c>
      <c r="I437" s="159" t="s">
        <v>57</v>
      </c>
      <c r="J437" s="154">
        <v>1972</v>
      </c>
      <c r="K437" s="24">
        <f t="shared" si="41"/>
        <v>45</v>
      </c>
      <c r="L437" s="10" t="str">
        <f t="shared" si="42"/>
        <v>OK</v>
      </c>
      <c r="M437" s="154" t="s">
        <v>485</v>
      </c>
    </row>
    <row r="438" spans="1:13" s="154" customFormat="1" ht="13.5">
      <c r="A438" s="154" t="s">
        <v>885</v>
      </c>
      <c r="B438" s="154" t="s">
        <v>709</v>
      </c>
      <c r="C438" s="154" t="s">
        <v>886</v>
      </c>
      <c r="D438" s="154" t="s">
        <v>0</v>
      </c>
      <c r="F438" s="1" t="str">
        <f t="shared" si="43"/>
        <v>ぷ２７</v>
      </c>
      <c r="G438" s="8" t="str">
        <f t="shared" si="40"/>
        <v>前田征人</v>
      </c>
      <c r="H438" s="154" t="s">
        <v>815</v>
      </c>
      <c r="I438" s="154" t="s">
        <v>34</v>
      </c>
      <c r="J438" s="154">
        <v>1944</v>
      </c>
      <c r="K438" s="24">
        <f t="shared" si="41"/>
        <v>73</v>
      </c>
      <c r="L438" s="10" t="str">
        <f t="shared" si="42"/>
        <v>OK</v>
      </c>
      <c r="M438" s="154" t="s">
        <v>35</v>
      </c>
    </row>
    <row r="439" spans="1:13" s="154" customFormat="1" ht="13.5">
      <c r="A439" s="154" t="s">
        <v>887</v>
      </c>
      <c r="B439" s="154" t="s">
        <v>888</v>
      </c>
      <c r="C439" s="154" t="s">
        <v>889</v>
      </c>
      <c r="D439" s="154" t="s">
        <v>0</v>
      </c>
      <c r="F439" s="1" t="str">
        <f t="shared" si="43"/>
        <v>ぷ２８</v>
      </c>
      <c r="G439" s="8" t="str">
        <f t="shared" si="40"/>
        <v>鶴田 進</v>
      </c>
      <c r="H439" s="154" t="s">
        <v>815</v>
      </c>
      <c r="I439" s="154" t="s">
        <v>34</v>
      </c>
      <c r="J439" s="154">
        <v>1950</v>
      </c>
      <c r="K439" s="24">
        <f t="shared" si="41"/>
        <v>67</v>
      </c>
      <c r="L439" s="10" t="str">
        <f t="shared" si="42"/>
        <v>OK</v>
      </c>
      <c r="M439" s="154" t="s">
        <v>63</v>
      </c>
    </row>
    <row r="440" spans="1:13" s="154" customFormat="1" ht="13.5">
      <c r="A440" s="154" t="s">
        <v>890</v>
      </c>
      <c r="B440" s="159" t="s">
        <v>709</v>
      </c>
      <c r="C440" s="159" t="s">
        <v>891</v>
      </c>
      <c r="D440" s="154" t="s">
        <v>0</v>
      </c>
      <c r="F440" s="1" t="str">
        <f t="shared" si="43"/>
        <v>ぷ２９</v>
      </c>
      <c r="G440" s="8" t="str">
        <f t="shared" si="40"/>
        <v>前田喜久子</v>
      </c>
      <c r="H440" s="154" t="s">
        <v>815</v>
      </c>
      <c r="I440" s="159" t="s">
        <v>57</v>
      </c>
      <c r="J440" s="154">
        <v>1945</v>
      </c>
      <c r="K440" s="24">
        <f t="shared" si="41"/>
        <v>72</v>
      </c>
      <c r="L440" s="10" t="str">
        <f t="shared" si="42"/>
        <v>OK</v>
      </c>
      <c r="M440" s="154" t="s">
        <v>35</v>
      </c>
    </row>
    <row r="441" spans="1:13" s="154" customFormat="1" ht="13.5">
      <c r="A441" s="154" t="s">
        <v>892</v>
      </c>
      <c r="B441" s="159" t="s">
        <v>198</v>
      </c>
      <c r="C441" s="159" t="s">
        <v>130</v>
      </c>
      <c r="D441" s="154" t="s">
        <v>0</v>
      </c>
      <c r="F441" s="1" t="str">
        <f t="shared" si="43"/>
        <v>ぷ３０</v>
      </c>
      <c r="G441" s="8" t="str">
        <f t="shared" si="40"/>
        <v>岡本直美</v>
      </c>
      <c r="H441" s="154" t="s">
        <v>815</v>
      </c>
      <c r="I441" s="159" t="s">
        <v>57</v>
      </c>
      <c r="J441" s="154">
        <v>1969</v>
      </c>
      <c r="K441" s="24">
        <f t="shared" si="41"/>
        <v>48</v>
      </c>
      <c r="L441" s="10" t="str">
        <f t="shared" si="42"/>
        <v>OK</v>
      </c>
      <c r="M441" s="154" t="s">
        <v>63</v>
      </c>
    </row>
    <row r="442" spans="1:14" ht="13.5">
      <c r="A442" s="154" t="s">
        <v>893</v>
      </c>
      <c r="B442" s="153" t="s">
        <v>894</v>
      </c>
      <c r="C442" s="153" t="s">
        <v>895</v>
      </c>
      <c r="D442" s="153" t="s">
        <v>0</v>
      </c>
      <c r="E442" s="153"/>
      <c r="F442" s="1" t="str">
        <f t="shared" si="43"/>
        <v>ぷ３１</v>
      </c>
      <c r="G442" s="153" t="s">
        <v>896</v>
      </c>
      <c r="H442" s="153" t="s">
        <v>815</v>
      </c>
      <c r="I442" s="153" t="s">
        <v>57</v>
      </c>
      <c r="J442" s="153">
        <v>1975</v>
      </c>
      <c r="K442" s="153">
        <v>41</v>
      </c>
      <c r="L442" s="10" t="str">
        <f t="shared" si="42"/>
        <v>OK</v>
      </c>
      <c r="M442" s="153" t="s">
        <v>63</v>
      </c>
      <c r="N442" s="199"/>
    </row>
    <row r="443" spans="1:14" ht="13.5">
      <c r="A443" s="154" t="s">
        <v>897</v>
      </c>
      <c r="B443" s="153" t="s">
        <v>898</v>
      </c>
      <c r="C443" s="153" t="s">
        <v>899</v>
      </c>
      <c r="D443" s="153" t="s">
        <v>0</v>
      </c>
      <c r="E443" s="153"/>
      <c r="F443" s="1" t="str">
        <f t="shared" si="43"/>
        <v>ぷ３２</v>
      </c>
      <c r="G443" s="153" t="s">
        <v>900</v>
      </c>
      <c r="H443" s="153" t="s">
        <v>815</v>
      </c>
      <c r="I443" s="153" t="s">
        <v>34</v>
      </c>
      <c r="J443" s="153">
        <v>1958</v>
      </c>
      <c r="K443" s="153">
        <v>58</v>
      </c>
      <c r="L443" s="10" t="str">
        <f t="shared" si="42"/>
        <v>OK</v>
      </c>
      <c r="M443" s="153" t="s">
        <v>139</v>
      </c>
      <c r="N443" s="199"/>
    </row>
    <row r="444" spans="1:14" ht="13.5">
      <c r="A444" s="154" t="s">
        <v>901</v>
      </c>
      <c r="B444" s="153" t="s">
        <v>902</v>
      </c>
      <c r="C444" s="153" t="s">
        <v>903</v>
      </c>
      <c r="D444" s="153" t="s">
        <v>0</v>
      </c>
      <c r="E444" s="153"/>
      <c r="F444" s="1" t="str">
        <f t="shared" si="43"/>
        <v>ぷ３３</v>
      </c>
      <c r="G444" s="153" t="s">
        <v>904</v>
      </c>
      <c r="H444" s="153" t="s">
        <v>815</v>
      </c>
      <c r="I444" s="153" t="s">
        <v>34</v>
      </c>
      <c r="J444" s="153">
        <v>1955</v>
      </c>
      <c r="K444" s="153">
        <v>61</v>
      </c>
      <c r="L444" s="10" t="str">
        <f t="shared" si="42"/>
        <v>OK</v>
      </c>
      <c r="M444" s="200" t="s">
        <v>162</v>
      </c>
      <c r="N444" s="199"/>
    </row>
    <row r="445" spans="1:14" ht="13.5">
      <c r="A445" s="154" t="s">
        <v>905</v>
      </c>
      <c r="B445" s="153" t="s">
        <v>906</v>
      </c>
      <c r="C445" s="153" t="s">
        <v>907</v>
      </c>
      <c r="D445" s="153" t="s">
        <v>0</v>
      </c>
      <c r="E445" s="153"/>
      <c r="F445" s="1" t="str">
        <f t="shared" si="43"/>
        <v>ぷ３４</v>
      </c>
      <c r="G445" s="153" t="s">
        <v>908</v>
      </c>
      <c r="H445" s="153" t="s">
        <v>815</v>
      </c>
      <c r="I445" s="153" t="s">
        <v>34</v>
      </c>
      <c r="J445" s="153">
        <v>1954</v>
      </c>
      <c r="K445" s="153">
        <v>62</v>
      </c>
      <c r="L445" s="10" t="str">
        <f t="shared" si="42"/>
        <v>OK</v>
      </c>
      <c r="M445" s="200" t="s">
        <v>162</v>
      </c>
      <c r="N445" s="199"/>
    </row>
    <row r="446" spans="1:13" ht="13.5">
      <c r="A446" s="201" t="s">
        <v>1304</v>
      </c>
      <c r="B446" s="202" t="s">
        <v>1305</v>
      </c>
      <c r="C446" s="202" t="s">
        <v>1306</v>
      </c>
      <c r="D446" s="201" t="s">
        <v>0</v>
      </c>
      <c r="F446" s="201" t="s">
        <v>1307</v>
      </c>
      <c r="G446" s="201" t="s">
        <v>1308</v>
      </c>
      <c r="H446" s="201" t="s">
        <v>1309</v>
      </c>
      <c r="I446" s="201" t="s">
        <v>34</v>
      </c>
      <c r="J446" s="203">
        <v>1964</v>
      </c>
      <c r="K446" s="204">
        <v>52</v>
      </c>
      <c r="L446" s="10" t="str">
        <f t="shared" si="42"/>
        <v>OK</v>
      </c>
      <c r="M446" s="201" t="s">
        <v>1310</v>
      </c>
    </row>
    <row r="447" spans="1:13" ht="13.5">
      <c r="A447" s="201"/>
      <c r="B447" s="202"/>
      <c r="C447" s="202"/>
      <c r="D447" s="201"/>
      <c r="F447" s="201"/>
      <c r="G447" s="201"/>
      <c r="H447" s="201"/>
      <c r="I447" s="201"/>
      <c r="J447" s="203"/>
      <c r="K447" s="204"/>
      <c r="L447" s="201"/>
      <c r="M447" s="201"/>
    </row>
    <row r="448" spans="1:13" ht="13.5">
      <c r="A448" s="201"/>
      <c r="B448" s="202"/>
      <c r="C448" s="202"/>
      <c r="D448" s="201"/>
      <c r="F448" s="201"/>
      <c r="G448" s="201"/>
      <c r="H448" s="201"/>
      <c r="I448" s="201"/>
      <c r="J448" s="203"/>
      <c r="K448" s="204"/>
      <c r="L448" s="201"/>
      <c r="M448" s="201"/>
    </row>
    <row r="449" spans="1:14" ht="13.5">
      <c r="A449" s="1"/>
      <c r="B449" s="641" t="s">
        <v>1311</v>
      </c>
      <c r="C449" s="641"/>
      <c r="D449" s="641"/>
      <c r="E449" s="641" t="s">
        <v>1312</v>
      </c>
      <c r="F449" s="641"/>
      <c r="G449" s="641"/>
      <c r="H449" s="641"/>
      <c r="I449" s="205" t="s">
        <v>26</v>
      </c>
      <c r="J449" s="206"/>
      <c r="K449" s="206"/>
      <c r="L449" s="205" t="s">
        <v>27</v>
      </c>
      <c r="M449" s="205"/>
      <c r="N449" s="13"/>
    </row>
    <row r="450" spans="2:14" ht="13.5">
      <c r="B450" s="641"/>
      <c r="C450" s="641"/>
      <c r="D450" s="641"/>
      <c r="E450" s="641"/>
      <c r="F450" s="641"/>
      <c r="G450" s="641"/>
      <c r="H450" s="641"/>
      <c r="I450" s="641">
        <f>COUNTIF($M$454:$M$463,"東近江市")</f>
        <v>2</v>
      </c>
      <c r="J450" s="641">
        <f>COUNTIF($M$412:$M$441,"東近江市")</f>
        <v>5</v>
      </c>
      <c r="K450" s="206"/>
      <c r="L450" s="648">
        <f>(I450/RIGHT(A463,2))</f>
        <v>0.2</v>
      </c>
      <c r="M450" s="648">
        <f>(L450/RIGHT(F499,2))</f>
        <v>0.0125</v>
      </c>
      <c r="N450" s="13"/>
    </row>
    <row r="451" spans="2:11" ht="13.5">
      <c r="B451" s="8" t="s">
        <v>1313</v>
      </c>
      <c r="C451" s="8"/>
      <c r="D451" s="9" t="s">
        <v>29</v>
      </c>
      <c r="E451" s="207"/>
      <c r="J451" s="1"/>
      <c r="K451" s="1"/>
    </row>
    <row r="452" spans="2:12" ht="13.5">
      <c r="B452" s="633" t="s">
        <v>1314</v>
      </c>
      <c r="C452" s="633"/>
      <c r="D452" s="1" t="s">
        <v>30</v>
      </c>
      <c r="E452" s="207"/>
      <c r="F452" s="207"/>
      <c r="G452" s="207"/>
      <c r="H452" s="7"/>
      <c r="I452" s="30"/>
      <c r="J452" s="30"/>
      <c r="K452" s="30"/>
      <c r="L452" s="10"/>
    </row>
    <row r="453" spans="2:12" ht="13.5">
      <c r="B453" s="8"/>
      <c r="C453" s="8"/>
      <c r="D453" s="162"/>
      <c r="F453" s="10"/>
      <c r="K453" s="24"/>
      <c r="L453" s="10"/>
    </row>
    <row r="454" spans="1:13" ht="13.5">
      <c r="A454" s="1" t="s">
        <v>1315</v>
      </c>
      <c r="B454" s="8" t="s">
        <v>1316</v>
      </c>
      <c r="C454" s="208" t="s">
        <v>1317</v>
      </c>
      <c r="D454" s="209" t="str">
        <f>$B$451</f>
        <v>積樹T</v>
      </c>
      <c r="F454" s="10" t="str">
        <f aca="true" t="shared" si="44" ref="F454:F463">A454</f>
        <v>せ０１</v>
      </c>
      <c r="G454" s="1" t="str">
        <f aca="true" t="shared" si="45" ref="G454:G463">B454&amp;C454</f>
        <v>清水英泰</v>
      </c>
      <c r="H454" s="12" t="str">
        <f>$B$452</f>
        <v>積水樹脂テニスクラブ</v>
      </c>
      <c r="I454" s="12" t="s">
        <v>34</v>
      </c>
      <c r="J454" s="25">
        <v>1963</v>
      </c>
      <c r="K454" s="24">
        <f>IF(J454="","",(2017-J454))</f>
        <v>54</v>
      </c>
      <c r="L454" s="10" t="str">
        <f aca="true" t="shared" si="46" ref="L454:L463">IF(G454="","",IF(COUNTIF($G$5:$G$668,G454)&gt;1,"2重登録","OK"))</f>
        <v>OK</v>
      </c>
      <c r="M454" s="205" t="s">
        <v>1310</v>
      </c>
    </row>
    <row r="455" spans="1:13" ht="13.5">
      <c r="A455" s="1" t="s">
        <v>1318</v>
      </c>
      <c r="B455" s="8" t="s">
        <v>1319</v>
      </c>
      <c r="C455" s="8" t="s">
        <v>1320</v>
      </c>
      <c r="D455" s="209" t="str">
        <f aca="true" t="shared" si="47" ref="D455:D463">$B$451</f>
        <v>積樹T</v>
      </c>
      <c r="F455" s="1" t="str">
        <f t="shared" si="44"/>
        <v>せ０２</v>
      </c>
      <c r="G455" s="1" t="str">
        <f t="shared" si="45"/>
        <v>国村昌生</v>
      </c>
      <c r="H455" s="12" t="str">
        <f aca="true" t="shared" si="48" ref="H455:H463">$B$452</f>
        <v>積水樹脂テニスクラブ</v>
      </c>
      <c r="I455" s="12" t="s">
        <v>34</v>
      </c>
      <c r="J455" s="6">
        <v>1983</v>
      </c>
      <c r="K455" s="24">
        <f aca="true" t="shared" si="49" ref="K455:K463">IF(J455="","",(2017-J455))</f>
        <v>34</v>
      </c>
      <c r="L455" s="10" t="str">
        <f t="shared" si="46"/>
        <v>OK</v>
      </c>
      <c r="M455" s="205" t="s">
        <v>1321</v>
      </c>
    </row>
    <row r="456" spans="1:13" ht="13.5">
      <c r="A456" s="1" t="s">
        <v>1322</v>
      </c>
      <c r="B456" s="210" t="s">
        <v>1323</v>
      </c>
      <c r="C456" s="210" t="s">
        <v>1324</v>
      </c>
      <c r="D456" s="209" t="str">
        <f t="shared" si="47"/>
        <v>積樹T</v>
      </c>
      <c r="F456" s="10" t="str">
        <f t="shared" si="44"/>
        <v>せ０３</v>
      </c>
      <c r="G456" s="1" t="str">
        <f t="shared" si="45"/>
        <v>上原 悠</v>
      </c>
      <c r="H456" s="12" t="str">
        <f t="shared" si="48"/>
        <v>積水樹脂テニスクラブ</v>
      </c>
      <c r="I456" s="12" t="s">
        <v>34</v>
      </c>
      <c r="J456" s="25">
        <v>1983</v>
      </c>
      <c r="K456" s="24">
        <f t="shared" si="49"/>
        <v>34</v>
      </c>
      <c r="L456" s="10" t="str">
        <f t="shared" si="46"/>
        <v>OK</v>
      </c>
      <c r="M456" s="13" t="s">
        <v>162</v>
      </c>
    </row>
    <row r="457" spans="1:13" ht="13.5">
      <c r="A457" s="1" t="s">
        <v>1325</v>
      </c>
      <c r="B457" s="210" t="s">
        <v>1326</v>
      </c>
      <c r="C457" s="210" t="s">
        <v>1327</v>
      </c>
      <c r="D457" s="209" t="str">
        <f t="shared" si="47"/>
        <v>積樹T</v>
      </c>
      <c r="F457" s="10" t="str">
        <f t="shared" si="44"/>
        <v>せ０４</v>
      </c>
      <c r="G457" s="1" t="str">
        <f t="shared" si="45"/>
        <v>西垣 学</v>
      </c>
      <c r="H457" s="12" t="str">
        <f t="shared" si="48"/>
        <v>積水樹脂テニスクラブ</v>
      </c>
      <c r="I457" s="12" t="s">
        <v>34</v>
      </c>
      <c r="J457" s="25">
        <v>1974</v>
      </c>
      <c r="K457" s="24">
        <f t="shared" si="49"/>
        <v>43</v>
      </c>
      <c r="L457" s="10" t="str">
        <f t="shared" si="46"/>
        <v>OK</v>
      </c>
      <c r="M457" s="205" t="s">
        <v>1328</v>
      </c>
    </row>
    <row r="458" spans="1:13" ht="13.5">
      <c r="A458" s="1" t="s">
        <v>1329</v>
      </c>
      <c r="B458" s="8" t="s">
        <v>1330</v>
      </c>
      <c r="C458" s="8" t="s">
        <v>1331</v>
      </c>
      <c r="D458" s="209" t="str">
        <f t="shared" si="47"/>
        <v>積樹T</v>
      </c>
      <c r="F458" s="10" t="str">
        <f t="shared" si="44"/>
        <v>せ０５</v>
      </c>
      <c r="G458" s="1" t="str">
        <f t="shared" si="45"/>
        <v>宮崎大悟</v>
      </c>
      <c r="H458" s="12" t="str">
        <f t="shared" si="48"/>
        <v>積水樹脂テニスクラブ</v>
      </c>
      <c r="I458" s="12" t="s">
        <v>34</v>
      </c>
      <c r="J458" s="25">
        <v>1989</v>
      </c>
      <c r="K458" s="24">
        <f t="shared" si="49"/>
        <v>28</v>
      </c>
      <c r="L458" s="10" t="str">
        <f>IF(G458="","",IF(COUNTIF($G$5:$G$668,G458)&gt;1,"2重登録","OK"))</f>
        <v>OK</v>
      </c>
      <c r="M458" s="205" t="s">
        <v>1332</v>
      </c>
    </row>
    <row r="459" spans="1:13" ht="13.5">
      <c r="A459" s="1" t="s">
        <v>1333</v>
      </c>
      <c r="B459" s="8" t="s">
        <v>1334</v>
      </c>
      <c r="C459" s="8" t="s">
        <v>1335</v>
      </c>
      <c r="D459" s="209" t="str">
        <f t="shared" si="47"/>
        <v>積樹T</v>
      </c>
      <c r="F459" s="10" t="str">
        <f t="shared" si="44"/>
        <v>せ０６</v>
      </c>
      <c r="G459" s="1" t="str">
        <f t="shared" si="45"/>
        <v>平野和也</v>
      </c>
      <c r="H459" s="12" t="str">
        <f t="shared" si="48"/>
        <v>積水樹脂テニスクラブ</v>
      </c>
      <c r="I459" s="12" t="s">
        <v>34</v>
      </c>
      <c r="J459" s="25">
        <v>1989</v>
      </c>
      <c r="K459" s="24">
        <f t="shared" si="49"/>
        <v>28</v>
      </c>
      <c r="L459" s="10" t="str">
        <f t="shared" si="46"/>
        <v>OK</v>
      </c>
      <c r="M459" s="205" t="s">
        <v>1332</v>
      </c>
    </row>
    <row r="460" spans="1:13" ht="13.5">
      <c r="A460" s="1" t="s">
        <v>1336</v>
      </c>
      <c r="B460" s="8" t="s">
        <v>1337</v>
      </c>
      <c r="C460" s="8" t="s">
        <v>1338</v>
      </c>
      <c r="D460" s="209" t="str">
        <f t="shared" si="47"/>
        <v>積樹T</v>
      </c>
      <c r="F460" s="10" t="str">
        <f t="shared" si="44"/>
        <v>せ０７</v>
      </c>
      <c r="G460" s="1" t="str">
        <f t="shared" si="45"/>
        <v>森本悠介</v>
      </c>
      <c r="H460" s="12" t="str">
        <f t="shared" si="48"/>
        <v>積水樹脂テニスクラブ</v>
      </c>
      <c r="I460" s="12" t="s">
        <v>34</v>
      </c>
      <c r="J460" s="25">
        <v>1984</v>
      </c>
      <c r="K460" s="24">
        <f t="shared" si="49"/>
        <v>33</v>
      </c>
      <c r="L460" s="10" t="str">
        <f t="shared" si="46"/>
        <v>OK</v>
      </c>
      <c r="M460" s="205" t="s">
        <v>449</v>
      </c>
    </row>
    <row r="461" spans="1:13" ht="13.5">
      <c r="A461" s="1" t="s">
        <v>1339</v>
      </c>
      <c r="B461" s="52" t="s">
        <v>1340</v>
      </c>
      <c r="C461" s="52" t="s">
        <v>1341</v>
      </c>
      <c r="D461" s="209" t="str">
        <f t="shared" si="47"/>
        <v>積樹T</v>
      </c>
      <c r="F461" s="10" t="str">
        <f t="shared" si="44"/>
        <v>せ０８</v>
      </c>
      <c r="G461" s="1" t="str">
        <f t="shared" si="45"/>
        <v>佐藤みなみ</v>
      </c>
      <c r="H461" s="12" t="str">
        <f t="shared" si="48"/>
        <v>積水樹脂テニスクラブ</v>
      </c>
      <c r="I461" s="211" t="s">
        <v>1342</v>
      </c>
      <c r="J461" s="25">
        <v>1990</v>
      </c>
      <c r="K461" s="24">
        <f t="shared" si="49"/>
        <v>27</v>
      </c>
      <c r="L461" s="10" t="str">
        <f t="shared" si="46"/>
        <v>OK</v>
      </c>
      <c r="M461" s="205" t="s">
        <v>1328</v>
      </c>
    </row>
    <row r="462" spans="1:13" ht="13.5">
      <c r="A462" s="1" t="s">
        <v>1343</v>
      </c>
      <c r="B462" s="52" t="s">
        <v>1344</v>
      </c>
      <c r="C462" s="52" t="s">
        <v>1345</v>
      </c>
      <c r="D462" s="209" t="str">
        <f t="shared" si="47"/>
        <v>積樹T</v>
      </c>
      <c r="F462" s="10" t="str">
        <f t="shared" si="44"/>
        <v>せ０９</v>
      </c>
      <c r="G462" s="1" t="str">
        <f t="shared" si="45"/>
        <v>石梶満里子</v>
      </c>
      <c r="H462" s="12" t="str">
        <f t="shared" si="48"/>
        <v>積水樹脂テニスクラブ</v>
      </c>
      <c r="I462" s="211" t="s">
        <v>1342</v>
      </c>
      <c r="J462" s="25">
        <v>1984</v>
      </c>
      <c r="K462" s="24">
        <f t="shared" si="49"/>
        <v>33</v>
      </c>
      <c r="L462" s="10" t="s">
        <v>236</v>
      </c>
      <c r="M462" s="13" t="s">
        <v>162</v>
      </c>
    </row>
    <row r="463" spans="1:13" ht="13.5">
      <c r="A463" s="1" t="s">
        <v>1346</v>
      </c>
      <c r="B463" s="52" t="s">
        <v>1347</v>
      </c>
      <c r="C463" s="212" t="s">
        <v>1348</v>
      </c>
      <c r="D463" s="209" t="str">
        <f t="shared" si="47"/>
        <v>積樹T</v>
      </c>
      <c r="F463" s="10" t="str">
        <f t="shared" si="44"/>
        <v>せ１０</v>
      </c>
      <c r="G463" s="1" t="str">
        <f t="shared" si="45"/>
        <v>杉本静香</v>
      </c>
      <c r="H463" s="12" t="str">
        <f t="shared" si="48"/>
        <v>積水樹脂テニスクラブ</v>
      </c>
      <c r="I463" s="211" t="s">
        <v>1342</v>
      </c>
      <c r="J463" s="25">
        <v>1988</v>
      </c>
      <c r="K463" s="24">
        <f t="shared" si="49"/>
        <v>29</v>
      </c>
      <c r="L463" s="10" t="str">
        <f t="shared" si="46"/>
        <v>OK</v>
      </c>
      <c r="M463" s="205" t="s">
        <v>1349</v>
      </c>
    </row>
    <row r="464" spans="2:13" ht="13.5">
      <c r="B464" s="59"/>
      <c r="C464" s="60"/>
      <c r="F464" s="10"/>
      <c r="H464" s="12"/>
      <c r="I464" s="12"/>
      <c r="J464" s="25"/>
      <c r="K464" s="24"/>
      <c r="L464" s="10"/>
      <c r="M464" s="13"/>
    </row>
    <row r="465" spans="2:13" ht="13.5">
      <c r="B465" s="59"/>
      <c r="C465" s="60"/>
      <c r="F465" s="10"/>
      <c r="H465" s="12"/>
      <c r="I465" s="12"/>
      <c r="J465" s="25"/>
      <c r="K465" s="24"/>
      <c r="L465" s="10"/>
      <c r="M465" s="13"/>
    </row>
    <row r="466" spans="2:13" ht="13.5">
      <c r="B466" s="59"/>
      <c r="C466" s="31"/>
      <c r="H466" s="12"/>
      <c r="I466" s="12"/>
      <c r="J466" s="25"/>
      <c r="K466" s="24"/>
      <c r="L466" s="10"/>
      <c r="M466" s="13"/>
    </row>
    <row r="467" spans="2:13" ht="13.5">
      <c r="B467" s="59"/>
      <c r="C467" s="59"/>
      <c r="F467" s="10"/>
      <c r="H467" s="12"/>
      <c r="I467" s="12"/>
      <c r="J467" s="25"/>
      <c r="K467" s="24"/>
      <c r="L467" s="10"/>
      <c r="M467" s="13"/>
    </row>
    <row r="468" spans="2:12" ht="13.5">
      <c r="B468" s="59"/>
      <c r="C468" s="60"/>
      <c r="F468" s="10"/>
      <c r="H468" s="12"/>
      <c r="I468" s="12"/>
      <c r="J468" s="195"/>
      <c r="K468" s="24"/>
      <c r="L468" s="10"/>
    </row>
    <row r="469" spans="2:13" ht="13.5">
      <c r="B469" s="61"/>
      <c r="C469" s="62"/>
      <c r="F469" s="10"/>
      <c r="H469" s="12"/>
      <c r="I469" s="12"/>
      <c r="J469" s="25"/>
      <c r="K469" s="24"/>
      <c r="L469" s="10"/>
      <c r="M469" s="13"/>
    </row>
    <row r="470" spans="2:13" ht="13.5">
      <c r="B470" s="61"/>
      <c r="C470" s="62"/>
      <c r="H470" s="12"/>
      <c r="I470" s="12"/>
      <c r="J470" s="25"/>
      <c r="K470" s="24"/>
      <c r="L470" s="10"/>
      <c r="M470" s="13"/>
    </row>
    <row r="471" spans="2:13" ht="13.5">
      <c r="B471" s="61"/>
      <c r="C471" s="198"/>
      <c r="F471" s="10"/>
      <c r="H471" s="12"/>
      <c r="I471" s="12"/>
      <c r="J471" s="162"/>
      <c r="K471" s="24"/>
      <c r="L471" s="10"/>
      <c r="M471" s="13"/>
    </row>
    <row r="472" spans="2:13" ht="13.5">
      <c r="B472" s="61"/>
      <c r="C472" s="62"/>
      <c r="F472" s="10"/>
      <c r="H472" s="12"/>
      <c r="I472" s="12"/>
      <c r="J472" s="162"/>
      <c r="K472" s="24"/>
      <c r="L472" s="10"/>
      <c r="M472" s="13"/>
    </row>
    <row r="473" spans="2:13" ht="13.5">
      <c r="B473" s="59"/>
      <c r="F473" s="10"/>
      <c r="H473" s="12"/>
      <c r="I473" s="12"/>
      <c r="J473" s="162"/>
      <c r="K473" s="24"/>
      <c r="L473" s="10"/>
      <c r="M473" s="13"/>
    </row>
    <row r="474" spans="2:12" ht="13.5">
      <c r="B474" s="59"/>
      <c r="C474" s="60"/>
      <c r="F474" s="10"/>
      <c r="H474" s="12"/>
      <c r="I474" s="12"/>
      <c r="J474" s="25"/>
      <c r="K474" s="24"/>
      <c r="L474" s="10"/>
    </row>
    <row r="475" spans="1:12" ht="13.5">
      <c r="A475" s="199"/>
      <c r="B475" s="213"/>
      <c r="C475" s="213"/>
      <c r="D475" s="8"/>
      <c r="E475" s="42"/>
      <c r="H475" s="12"/>
      <c r="I475" s="42"/>
      <c r="J475" s="58"/>
      <c r="K475" s="63"/>
      <c r="L475" s="10"/>
    </row>
    <row r="476" spans="2:12" ht="13.5">
      <c r="B476" s="213"/>
      <c r="C476" s="213"/>
      <c r="D476" s="8"/>
      <c r="E476" s="42"/>
      <c r="H476" s="12"/>
      <c r="I476" s="42"/>
      <c r="J476" s="58"/>
      <c r="K476" s="63"/>
      <c r="L476" s="10"/>
    </row>
    <row r="477" spans="2:12" ht="13.5">
      <c r="B477" s="213"/>
      <c r="C477" s="213"/>
      <c r="D477" s="8"/>
      <c r="E477" s="42"/>
      <c r="H477" s="12"/>
      <c r="I477" s="42"/>
      <c r="J477" s="58"/>
      <c r="K477" s="63"/>
      <c r="L477" s="10"/>
    </row>
    <row r="478" spans="2:12" ht="13.5">
      <c r="B478" s="213"/>
      <c r="C478" s="213"/>
      <c r="D478" s="8"/>
      <c r="E478" s="42"/>
      <c r="H478" s="12"/>
      <c r="I478" s="42"/>
      <c r="J478" s="58"/>
      <c r="K478" s="63"/>
      <c r="L478" s="10"/>
    </row>
    <row r="479" spans="2:12" ht="13.5">
      <c r="B479" s="213"/>
      <c r="C479" s="213"/>
      <c r="D479" s="8"/>
      <c r="E479" s="42"/>
      <c r="H479" s="12"/>
      <c r="I479" s="42"/>
      <c r="J479" s="58"/>
      <c r="K479" s="63"/>
      <c r="L479" s="10"/>
    </row>
    <row r="480" spans="2:11" ht="13.5">
      <c r="B480" s="629" t="s">
        <v>909</v>
      </c>
      <c r="C480" s="649" t="s">
        <v>910</v>
      </c>
      <c r="D480" s="649"/>
      <c r="E480" s="649"/>
      <c r="F480" s="649"/>
      <c r="G480" s="1" t="s">
        <v>26</v>
      </c>
      <c r="H480" s="627" t="s">
        <v>27</v>
      </c>
      <c r="I480" s="627"/>
      <c r="J480" s="627"/>
      <c r="K480" s="10">
        <f>IF(F480="","",IF(COUNTIF($G$5:$G$686,F480)&gt;1,"2重登録","OK"))</f>
      </c>
    </row>
    <row r="481" spans="2:11" ht="13.5">
      <c r="B481" s="629"/>
      <c r="C481" s="649"/>
      <c r="D481" s="649"/>
      <c r="E481" s="649"/>
      <c r="F481" s="649"/>
      <c r="G481" s="7">
        <f>COUNTIF(M484:M529,"東近江市")</f>
        <v>3</v>
      </c>
      <c r="H481" s="632">
        <f>(G481/RIGHT(A529,2))</f>
        <v>0.06521739130434782</v>
      </c>
      <c r="I481" s="632"/>
      <c r="J481" s="632"/>
      <c r="K481" s="10">
        <f>IF(F481="","",IF(COUNTIF($G$5:$G$686,F481)&gt;1,"2重登録","OK"))</f>
      </c>
    </row>
    <row r="482" spans="2:11" ht="13.5">
      <c r="B482" s="8" t="s">
        <v>911</v>
      </c>
      <c r="C482" s="9" t="s">
        <v>29</v>
      </c>
      <c r="E482" s="10"/>
      <c r="I482" s="6"/>
      <c r="J482" s="24">
        <f>IF(I482="","",(2012-I482))</f>
      </c>
      <c r="K482" s="10">
        <f>IF(F482="","",IF(COUNTIF($G$5:$G$686,F482)&gt;1,"2重登録","OK"))</f>
      </c>
    </row>
    <row r="483" spans="2:11" ht="13.5">
      <c r="B483" s="11" t="s">
        <v>911</v>
      </c>
      <c r="C483" s="1" t="s">
        <v>30</v>
      </c>
      <c r="E483" s="10"/>
      <c r="I483" s="6"/>
      <c r="J483" s="24">
        <f>IF(I483="","",(2012-I483))</f>
      </c>
      <c r="K483" s="10"/>
    </row>
    <row r="484" spans="1:13" ht="13.5">
      <c r="A484" s="1" t="s">
        <v>912</v>
      </c>
      <c r="B484" s="13" t="s">
        <v>913</v>
      </c>
      <c r="C484" s="13" t="s">
        <v>141</v>
      </c>
      <c r="D484" s="1" t="str">
        <f>$B$482</f>
        <v>TDC</v>
      </c>
      <c r="F484" s="10" t="str">
        <f aca="true" t="shared" si="50" ref="F484:F525">A484</f>
        <v>て０１</v>
      </c>
      <c r="G484" s="1" t="str">
        <f aca="true" t="shared" si="51" ref="G484:G525">B484&amp;C484</f>
        <v>池田まき</v>
      </c>
      <c r="H484" s="1" t="str">
        <f>$B$482</f>
        <v>TDC</v>
      </c>
      <c r="I484" s="26" t="s">
        <v>57</v>
      </c>
      <c r="J484" s="25">
        <v>1991</v>
      </c>
      <c r="K484" s="24">
        <f aca="true" t="shared" si="52" ref="K484:K525">IF(J484="","",(2017-J484))</f>
        <v>26</v>
      </c>
      <c r="L484" s="10" t="s">
        <v>1350</v>
      </c>
      <c r="M484" s="8" t="s">
        <v>69</v>
      </c>
    </row>
    <row r="485" spans="1:13" ht="13.5">
      <c r="A485" s="1" t="s">
        <v>914</v>
      </c>
      <c r="B485" s="13" t="s">
        <v>915</v>
      </c>
      <c r="C485" s="13" t="s">
        <v>916</v>
      </c>
      <c r="D485" s="1" t="str">
        <f aca="true" t="shared" si="53" ref="D485:D529">$B$482</f>
        <v>TDC</v>
      </c>
      <c r="F485" s="1" t="str">
        <f t="shared" si="50"/>
        <v>て０２</v>
      </c>
      <c r="G485" s="1" t="str">
        <f t="shared" si="51"/>
        <v>大野みずき</v>
      </c>
      <c r="H485" s="1" t="str">
        <f aca="true" t="shared" si="54" ref="H485:H529">$B$482</f>
        <v>TDC</v>
      </c>
      <c r="I485" s="26" t="s">
        <v>57</v>
      </c>
      <c r="J485" s="6">
        <v>1994</v>
      </c>
      <c r="K485" s="24">
        <f t="shared" si="52"/>
        <v>23</v>
      </c>
      <c r="L485" s="10" t="str">
        <f aca="true" t="shared" si="55" ref="L485:L498">IF(G485="","",IF(COUNTIF($F$5:$F$686,G485)&gt;1,"2重登録","OK"))</f>
        <v>OK</v>
      </c>
      <c r="M485" s="8" t="s">
        <v>602</v>
      </c>
    </row>
    <row r="486" spans="1:13" ht="13.5">
      <c r="A486" s="1" t="s">
        <v>917</v>
      </c>
      <c r="B486" s="13" t="s">
        <v>918</v>
      </c>
      <c r="C486" s="13" t="s">
        <v>919</v>
      </c>
      <c r="D486" s="1" t="str">
        <f t="shared" si="53"/>
        <v>TDC</v>
      </c>
      <c r="F486" s="10" t="str">
        <f t="shared" si="50"/>
        <v>て０３</v>
      </c>
      <c r="G486" s="1" t="str">
        <f t="shared" si="51"/>
        <v>片桐美里</v>
      </c>
      <c r="H486" s="1" t="str">
        <f t="shared" si="54"/>
        <v>TDC</v>
      </c>
      <c r="I486" s="26" t="s">
        <v>57</v>
      </c>
      <c r="J486" s="25">
        <v>1977</v>
      </c>
      <c r="K486" s="24">
        <f t="shared" si="52"/>
        <v>40</v>
      </c>
      <c r="L486" s="10" t="str">
        <f t="shared" si="55"/>
        <v>OK</v>
      </c>
      <c r="M486" s="8" t="s">
        <v>35</v>
      </c>
    </row>
    <row r="487" spans="1:13" ht="13.5">
      <c r="A487" s="1" t="s">
        <v>920</v>
      </c>
      <c r="B487" s="40" t="s">
        <v>859</v>
      </c>
      <c r="C487" s="40" t="s">
        <v>921</v>
      </c>
      <c r="D487" s="1" t="str">
        <f t="shared" si="53"/>
        <v>TDC</v>
      </c>
      <c r="F487" s="10" t="str">
        <f t="shared" si="50"/>
        <v>て０４</v>
      </c>
      <c r="G487" s="1" t="str">
        <f t="shared" si="51"/>
        <v>北川円香</v>
      </c>
      <c r="H487" s="1" t="str">
        <f t="shared" si="54"/>
        <v>TDC</v>
      </c>
      <c r="I487" s="26" t="s">
        <v>57</v>
      </c>
      <c r="J487" s="25">
        <v>1991</v>
      </c>
      <c r="K487" s="24">
        <f t="shared" si="52"/>
        <v>26</v>
      </c>
      <c r="L487" s="10" t="str">
        <f t="shared" si="55"/>
        <v>OK</v>
      </c>
      <c r="M487" s="8" t="s">
        <v>69</v>
      </c>
    </row>
    <row r="488" spans="1:13" ht="13.5">
      <c r="A488" s="1" t="s">
        <v>922</v>
      </c>
      <c r="B488" s="13" t="s">
        <v>923</v>
      </c>
      <c r="C488" s="13" t="s">
        <v>924</v>
      </c>
      <c r="D488" s="1" t="str">
        <f t="shared" si="53"/>
        <v>TDC</v>
      </c>
      <c r="F488" s="10" t="str">
        <f t="shared" si="50"/>
        <v>て０５</v>
      </c>
      <c r="G488" s="1" t="str">
        <f t="shared" si="51"/>
        <v>草野菜摘</v>
      </c>
      <c r="H488" s="1" t="str">
        <f t="shared" si="54"/>
        <v>TDC</v>
      </c>
      <c r="I488" s="26" t="s">
        <v>57</v>
      </c>
      <c r="J488" s="25">
        <v>1993</v>
      </c>
      <c r="K488" s="24">
        <f t="shared" si="52"/>
        <v>24</v>
      </c>
      <c r="L488" s="10" t="str">
        <f t="shared" si="55"/>
        <v>OK</v>
      </c>
      <c r="M488" s="8" t="s">
        <v>76</v>
      </c>
    </row>
    <row r="489" spans="1:13" ht="13.5">
      <c r="A489" s="1" t="s">
        <v>925</v>
      </c>
      <c r="B489" s="13" t="s">
        <v>88</v>
      </c>
      <c r="C489" s="13" t="s">
        <v>1351</v>
      </c>
      <c r="D489" s="1" t="str">
        <f t="shared" si="53"/>
        <v>TDC</v>
      </c>
      <c r="F489" s="1" t="str">
        <f t="shared" si="50"/>
        <v>て０６</v>
      </c>
      <c r="G489" s="1" t="str">
        <f t="shared" si="51"/>
        <v>小林 羽</v>
      </c>
      <c r="H489" s="1" t="str">
        <f t="shared" si="54"/>
        <v>TDC</v>
      </c>
      <c r="I489" s="26" t="s">
        <v>57</v>
      </c>
      <c r="J489" s="6">
        <v>1989</v>
      </c>
      <c r="K489" s="24">
        <f t="shared" si="52"/>
        <v>28</v>
      </c>
      <c r="L489" s="10" t="str">
        <f t="shared" si="55"/>
        <v>OK</v>
      </c>
      <c r="M489" s="8" t="s">
        <v>35</v>
      </c>
    </row>
    <row r="490" spans="1:13" ht="13.5">
      <c r="A490" s="1" t="s">
        <v>926</v>
      </c>
      <c r="B490" s="13" t="s">
        <v>1352</v>
      </c>
      <c r="C490" s="13" t="s">
        <v>928</v>
      </c>
      <c r="D490" s="1" t="str">
        <f t="shared" si="53"/>
        <v>TDC</v>
      </c>
      <c r="F490" s="10" t="str">
        <f t="shared" si="50"/>
        <v>て０７</v>
      </c>
      <c r="G490" s="1" t="str">
        <f t="shared" si="51"/>
        <v>辻 真弓</v>
      </c>
      <c r="H490" s="1" t="str">
        <f t="shared" si="54"/>
        <v>TDC</v>
      </c>
      <c r="I490" s="26" t="s">
        <v>57</v>
      </c>
      <c r="J490" s="25">
        <v>1985</v>
      </c>
      <c r="K490" s="24">
        <f t="shared" si="52"/>
        <v>32</v>
      </c>
      <c r="L490" s="10" t="str">
        <f t="shared" si="55"/>
        <v>OK</v>
      </c>
      <c r="M490" s="13" t="s">
        <v>162</v>
      </c>
    </row>
    <row r="491" spans="1:13" ht="13.5">
      <c r="A491" s="1" t="s">
        <v>929</v>
      </c>
      <c r="B491" s="40" t="s">
        <v>930</v>
      </c>
      <c r="C491" s="40" t="s">
        <v>931</v>
      </c>
      <c r="D491" s="1" t="str">
        <f t="shared" si="53"/>
        <v>TDC</v>
      </c>
      <c r="F491" s="10" t="str">
        <f t="shared" si="50"/>
        <v>て０８</v>
      </c>
      <c r="G491" s="1" t="str">
        <f t="shared" si="51"/>
        <v>中川久江</v>
      </c>
      <c r="H491" s="1" t="str">
        <f t="shared" si="54"/>
        <v>TDC</v>
      </c>
      <c r="I491" s="26" t="s">
        <v>57</v>
      </c>
      <c r="J491" s="69">
        <v>1966</v>
      </c>
      <c r="K491" s="24">
        <f t="shared" si="52"/>
        <v>51</v>
      </c>
      <c r="L491" s="10" t="str">
        <f t="shared" si="55"/>
        <v>OK</v>
      </c>
      <c r="M491" s="47" t="s">
        <v>39</v>
      </c>
    </row>
    <row r="492" spans="1:13" ht="13.5">
      <c r="A492" s="1" t="s">
        <v>932</v>
      </c>
      <c r="B492" s="13" t="s">
        <v>933</v>
      </c>
      <c r="C492" s="13" t="s">
        <v>934</v>
      </c>
      <c r="D492" s="1" t="str">
        <f t="shared" si="53"/>
        <v>TDC</v>
      </c>
      <c r="F492" s="1" t="str">
        <f t="shared" si="50"/>
        <v>て０９</v>
      </c>
      <c r="G492" s="1" t="str">
        <f t="shared" si="51"/>
        <v>姫井亜利沙</v>
      </c>
      <c r="H492" s="1" t="str">
        <f t="shared" si="54"/>
        <v>TDC</v>
      </c>
      <c r="I492" s="26" t="s">
        <v>57</v>
      </c>
      <c r="J492" s="6">
        <v>1982</v>
      </c>
      <c r="K492" s="24">
        <f t="shared" si="52"/>
        <v>35</v>
      </c>
      <c r="L492" s="10" t="str">
        <f t="shared" si="55"/>
        <v>OK</v>
      </c>
      <c r="M492" s="8" t="s">
        <v>35</v>
      </c>
    </row>
    <row r="493" spans="1:13" ht="13.5">
      <c r="A493" s="1" t="s">
        <v>935</v>
      </c>
      <c r="B493" s="13" t="s">
        <v>936</v>
      </c>
      <c r="C493" s="13" t="s">
        <v>937</v>
      </c>
      <c r="D493" s="1" t="str">
        <f t="shared" si="53"/>
        <v>TDC</v>
      </c>
      <c r="F493" s="10" t="str">
        <f t="shared" si="50"/>
        <v>て１０</v>
      </c>
      <c r="G493" s="1" t="str">
        <f t="shared" si="51"/>
        <v>福本香菜実</v>
      </c>
      <c r="H493" s="1" t="str">
        <f t="shared" si="54"/>
        <v>TDC</v>
      </c>
      <c r="I493" s="26" t="s">
        <v>57</v>
      </c>
      <c r="J493" s="25">
        <v>1992</v>
      </c>
      <c r="K493" s="24">
        <f t="shared" si="52"/>
        <v>25</v>
      </c>
      <c r="L493" s="10" t="str">
        <f t="shared" si="55"/>
        <v>OK</v>
      </c>
      <c r="M493" s="8" t="s">
        <v>63</v>
      </c>
    </row>
    <row r="494" spans="1:13" ht="13.5">
      <c r="A494" s="1" t="s">
        <v>938</v>
      </c>
      <c r="B494" s="40" t="s">
        <v>939</v>
      </c>
      <c r="C494" s="40" t="s">
        <v>940</v>
      </c>
      <c r="D494" s="1" t="str">
        <f t="shared" si="53"/>
        <v>TDC</v>
      </c>
      <c r="F494" s="10" t="str">
        <f t="shared" si="50"/>
        <v>て１１</v>
      </c>
      <c r="G494" s="1" t="str">
        <f t="shared" si="51"/>
        <v>前川美恵</v>
      </c>
      <c r="H494" s="1" t="str">
        <f t="shared" si="54"/>
        <v>TDC</v>
      </c>
      <c r="I494" s="26" t="s">
        <v>57</v>
      </c>
      <c r="J494" s="25">
        <v>1988</v>
      </c>
      <c r="K494" s="24">
        <f t="shared" si="52"/>
        <v>29</v>
      </c>
      <c r="L494" s="10" t="str">
        <f t="shared" si="55"/>
        <v>OK</v>
      </c>
      <c r="M494" s="8" t="s">
        <v>76</v>
      </c>
    </row>
    <row r="495" spans="1:13" ht="13.5">
      <c r="A495" s="1" t="s">
        <v>941</v>
      </c>
      <c r="B495" s="13" t="s">
        <v>942</v>
      </c>
      <c r="C495" s="13" t="s">
        <v>943</v>
      </c>
      <c r="D495" s="1" t="str">
        <f t="shared" si="53"/>
        <v>TDC</v>
      </c>
      <c r="F495" s="10" t="str">
        <f t="shared" si="50"/>
        <v>て１２</v>
      </c>
      <c r="G495" s="1" t="str">
        <f t="shared" si="51"/>
        <v>三浦朱莉</v>
      </c>
      <c r="H495" s="1" t="str">
        <f t="shared" si="54"/>
        <v>TDC</v>
      </c>
      <c r="I495" s="26" t="s">
        <v>57</v>
      </c>
      <c r="J495" s="25">
        <v>1990</v>
      </c>
      <c r="K495" s="24">
        <f t="shared" si="52"/>
        <v>27</v>
      </c>
      <c r="L495" s="10" t="str">
        <f t="shared" si="55"/>
        <v>OK</v>
      </c>
      <c r="M495" s="13" t="s">
        <v>162</v>
      </c>
    </row>
    <row r="496" spans="1:13" ht="13.5">
      <c r="A496" s="1" t="s">
        <v>944</v>
      </c>
      <c r="B496" s="13" t="s">
        <v>945</v>
      </c>
      <c r="C496" s="13" t="s">
        <v>138</v>
      </c>
      <c r="D496" s="1" t="str">
        <f t="shared" si="53"/>
        <v>TDC</v>
      </c>
      <c r="F496" s="1" t="str">
        <f t="shared" si="50"/>
        <v>て１３</v>
      </c>
      <c r="G496" s="1" t="str">
        <f t="shared" si="51"/>
        <v>山岡千春</v>
      </c>
      <c r="H496" s="1" t="str">
        <f t="shared" si="54"/>
        <v>TDC</v>
      </c>
      <c r="I496" s="26" t="s">
        <v>57</v>
      </c>
      <c r="J496" s="6">
        <v>1972</v>
      </c>
      <c r="K496" s="24">
        <f t="shared" si="52"/>
        <v>45</v>
      </c>
      <c r="L496" s="10" t="str">
        <f t="shared" si="55"/>
        <v>OK</v>
      </c>
      <c r="M496" s="8" t="s">
        <v>76</v>
      </c>
    </row>
    <row r="497" spans="1:13" ht="13.5">
      <c r="A497" s="1" t="s">
        <v>946</v>
      </c>
      <c r="B497" s="13" t="s">
        <v>947</v>
      </c>
      <c r="C497" s="13" t="s">
        <v>948</v>
      </c>
      <c r="D497" s="1" t="str">
        <f t="shared" si="53"/>
        <v>TDC</v>
      </c>
      <c r="F497" s="10" t="str">
        <f t="shared" si="50"/>
        <v>て１４</v>
      </c>
      <c r="G497" s="1" t="str">
        <f t="shared" si="51"/>
        <v>鹿野さつ紀</v>
      </c>
      <c r="H497" s="1" t="str">
        <f t="shared" si="54"/>
        <v>TDC</v>
      </c>
      <c r="I497" s="26" t="s">
        <v>57</v>
      </c>
      <c r="J497" s="25">
        <v>1991</v>
      </c>
      <c r="K497" s="24">
        <f t="shared" si="52"/>
        <v>26</v>
      </c>
      <c r="L497" s="10" t="str">
        <f>IF(G497="","",IF(COUNTIF($G$5:$G$686,G497)&gt;1,"2重登録","OK"))</f>
        <v>OK</v>
      </c>
      <c r="M497" s="8" t="s">
        <v>69</v>
      </c>
    </row>
    <row r="498" spans="1:13" ht="13.5">
      <c r="A498" s="1" t="s">
        <v>949</v>
      </c>
      <c r="B498" s="42" t="s">
        <v>950</v>
      </c>
      <c r="C498" s="42" t="s">
        <v>951</v>
      </c>
      <c r="D498" s="1" t="str">
        <f t="shared" si="53"/>
        <v>TDC</v>
      </c>
      <c r="F498" s="10" t="str">
        <f t="shared" si="50"/>
        <v>て１５</v>
      </c>
      <c r="G498" s="1" t="str">
        <f t="shared" si="51"/>
        <v>猪飼尚輝</v>
      </c>
      <c r="H498" s="1" t="str">
        <f t="shared" si="54"/>
        <v>TDC</v>
      </c>
      <c r="I498" s="12" t="s">
        <v>34</v>
      </c>
      <c r="J498" s="25">
        <v>1997</v>
      </c>
      <c r="K498" s="24">
        <f t="shared" si="52"/>
        <v>20</v>
      </c>
      <c r="L498" s="10" t="str">
        <f t="shared" si="55"/>
        <v>OK</v>
      </c>
      <c r="M498" s="8" t="s">
        <v>69</v>
      </c>
    </row>
    <row r="499" spans="1:13" ht="13.5">
      <c r="A499" s="1" t="s">
        <v>952</v>
      </c>
      <c r="B499" s="1" t="s">
        <v>953</v>
      </c>
      <c r="C499" s="1" t="s">
        <v>954</v>
      </c>
      <c r="D499" s="1" t="str">
        <f t="shared" si="53"/>
        <v>TDC</v>
      </c>
      <c r="F499" s="1" t="str">
        <f t="shared" si="50"/>
        <v>て１６</v>
      </c>
      <c r="G499" s="1" t="str">
        <f t="shared" si="51"/>
        <v>石内伸幸</v>
      </c>
      <c r="H499" s="1" t="str">
        <f t="shared" si="54"/>
        <v>TDC</v>
      </c>
      <c r="I499" s="12" t="s">
        <v>34</v>
      </c>
      <c r="J499" s="6">
        <v>1981</v>
      </c>
      <c r="K499" s="24">
        <f t="shared" si="52"/>
        <v>36</v>
      </c>
      <c r="L499" s="10" t="str">
        <f>IF(G499="","",IF(COUNTIF($G$5:$G$686,G499)&gt;1,"2重登録","OK"))</f>
        <v>OK</v>
      </c>
      <c r="M499" s="8" t="s">
        <v>76</v>
      </c>
    </row>
    <row r="500" spans="1:13" ht="13.5">
      <c r="A500" s="1" t="s">
        <v>955</v>
      </c>
      <c r="B500" s="8" t="s">
        <v>956</v>
      </c>
      <c r="C500" s="8" t="s">
        <v>957</v>
      </c>
      <c r="D500" s="1" t="str">
        <f t="shared" si="53"/>
        <v>TDC</v>
      </c>
      <c r="F500" s="10" t="str">
        <f t="shared" si="50"/>
        <v>て１７</v>
      </c>
      <c r="G500" s="1" t="str">
        <f t="shared" si="51"/>
        <v>上原義弘</v>
      </c>
      <c r="H500" s="1" t="str">
        <f t="shared" si="54"/>
        <v>TDC</v>
      </c>
      <c r="I500" s="12" t="s">
        <v>34</v>
      </c>
      <c r="J500" s="25">
        <v>1974</v>
      </c>
      <c r="K500" s="24">
        <f t="shared" si="52"/>
        <v>43</v>
      </c>
      <c r="L500" s="10" t="str">
        <f>IF(G500="","",IF(COUNTIF($G$5:$G$686,G500)&gt;1,"2重登録","OK"))</f>
        <v>OK</v>
      </c>
      <c r="M500" s="8" t="s">
        <v>35</v>
      </c>
    </row>
    <row r="501" spans="1:13" ht="13.5">
      <c r="A501" s="1" t="s">
        <v>958</v>
      </c>
      <c r="B501" s="42" t="s">
        <v>959</v>
      </c>
      <c r="C501" s="42" t="s">
        <v>960</v>
      </c>
      <c r="D501" s="1" t="str">
        <f t="shared" si="53"/>
        <v>TDC</v>
      </c>
      <c r="F501" s="10" t="str">
        <f t="shared" si="50"/>
        <v>て１８</v>
      </c>
      <c r="G501" s="1" t="str">
        <f t="shared" si="51"/>
        <v>上津慶和</v>
      </c>
      <c r="H501" s="1" t="str">
        <f t="shared" si="54"/>
        <v>TDC</v>
      </c>
      <c r="I501" s="12" t="s">
        <v>34</v>
      </c>
      <c r="J501" s="25">
        <v>1993</v>
      </c>
      <c r="K501" s="24">
        <f t="shared" si="52"/>
        <v>24</v>
      </c>
      <c r="L501" s="10" t="str">
        <f>IF(G501="","",IF(COUNTIF($G$5:$G$686,G501)&gt;1,"2重登録","OK"))</f>
        <v>OK</v>
      </c>
      <c r="M501" s="8" t="s">
        <v>69</v>
      </c>
    </row>
    <row r="502" spans="1:13" ht="13.5">
      <c r="A502" s="1" t="s">
        <v>961</v>
      </c>
      <c r="B502" s="8" t="s">
        <v>1244</v>
      </c>
      <c r="C502" s="8" t="s">
        <v>962</v>
      </c>
      <c r="D502" s="1" t="str">
        <f t="shared" si="53"/>
        <v>TDC</v>
      </c>
      <c r="F502" s="10" t="str">
        <f t="shared" si="50"/>
        <v>て１９</v>
      </c>
      <c r="G502" s="1" t="str">
        <f t="shared" si="51"/>
        <v>岡 栄介</v>
      </c>
      <c r="H502" s="1" t="str">
        <f t="shared" si="54"/>
        <v>TDC</v>
      </c>
      <c r="I502" s="12" t="s">
        <v>34</v>
      </c>
      <c r="J502" s="25">
        <v>1996</v>
      </c>
      <c r="K502" s="24">
        <f t="shared" si="52"/>
        <v>21</v>
      </c>
      <c r="L502" s="10" t="str">
        <f aca="true" t="shared" si="56" ref="L502:L521">IF(G502="","",IF(COUNTIF($F$5:$F$686,G502)&gt;1,"2重登録","OK"))</f>
        <v>OK</v>
      </c>
      <c r="M502" s="8" t="s">
        <v>39</v>
      </c>
    </row>
    <row r="503" spans="1:13" ht="13.5">
      <c r="A503" s="1" t="s">
        <v>963</v>
      </c>
      <c r="B503" s="1" t="s">
        <v>198</v>
      </c>
      <c r="C503" s="1" t="s">
        <v>964</v>
      </c>
      <c r="D503" s="1" t="str">
        <f t="shared" si="53"/>
        <v>TDC</v>
      </c>
      <c r="F503" s="1" t="str">
        <f t="shared" si="50"/>
        <v>て２０</v>
      </c>
      <c r="G503" s="1" t="str">
        <f t="shared" si="51"/>
        <v>岡本悟志</v>
      </c>
      <c r="H503" s="1" t="str">
        <f t="shared" si="54"/>
        <v>TDC</v>
      </c>
      <c r="I503" s="12" t="s">
        <v>34</v>
      </c>
      <c r="J503" s="6">
        <v>1988</v>
      </c>
      <c r="K503" s="24">
        <f t="shared" si="52"/>
        <v>29</v>
      </c>
      <c r="L503" s="10" t="str">
        <f t="shared" si="56"/>
        <v>OK</v>
      </c>
      <c r="M503" s="8" t="s">
        <v>237</v>
      </c>
    </row>
    <row r="504" spans="1:13" ht="13.5">
      <c r="A504" s="1" t="s">
        <v>965</v>
      </c>
      <c r="B504" s="8" t="s">
        <v>918</v>
      </c>
      <c r="C504" s="8" t="s">
        <v>966</v>
      </c>
      <c r="D504" s="1" t="str">
        <f t="shared" si="53"/>
        <v>TDC</v>
      </c>
      <c r="F504" s="10" t="str">
        <f t="shared" si="50"/>
        <v>て２１</v>
      </c>
      <c r="G504" s="1" t="str">
        <f t="shared" si="51"/>
        <v>片桐靖之</v>
      </c>
      <c r="H504" s="1" t="str">
        <f t="shared" si="54"/>
        <v>TDC</v>
      </c>
      <c r="I504" s="12" t="s">
        <v>34</v>
      </c>
      <c r="J504" s="25">
        <v>1976</v>
      </c>
      <c r="K504" s="24">
        <f t="shared" si="52"/>
        <v>41</v>
      </c>
      <c r="L504" s="10" t="str">
        <f t="shared" si="56"/>
        <v>OK</v>
      </c>
      <c r="M504" s="8" t="s">
        <v>35</v>
      </c>
    </row>
    <row r="505" spans="1:13" ht="13.5">
      <c r="A505" s="1" t="s">
        <v>967</v>
      </c>
      <c r="B505" s="42" t="s">
        <v>968</v>
      </c>
      <c r="C505" s="42" t="s">
        <v>1353</v>
      </c>
      <c r="D505" s="1" t="str">
        <f t="shared" si="53"/>
        <v>TDC</v>
      </c>
      <c r="F505" s="10" t="str">
        <f t="shared" si="50"/>
        <v>て２２</v>
      </c>
      <c r="G505" s="1" t="str">
        <f t="shared" si="51"/>
        <v>川合 優</v>
      </c>
      <c r="H505" s="1" t="str">
        <f t="shared" si="54"/>
        <v>TDC</v>
      </c>
      <c r="I505" s="12" t="s">
        <v>34</v>
      </c>
      <c r="J505" s="25">
        <v>1991</v>
      </c>
      <c r="K505" s="24">
        <f t="shared" si="52"/>
        <v>26</v>
      </c>
      <c r="L505" s="10" t="str">
        <f t="shared" si="56"/>
        <v>OK</v>
      </c>
      <c r="M505" s="8" t="s">
        <v>226</v>
      </c>
    </row>
    <row r="506" spans="1:13" ht="13.5">
      <c r="A506" s="1" t="s">
        <v>969</v>
      </c>
      <c r="B506" s="1" t="s">
        <v>970</v>
      </c>
      <c r="C506" s="1" t="s">
        <v>778</v>
      </c>
      <c r="D506" s="1" t="str">
        <f t="shared" si="53"/>
        <v>TDC</v>
      </c>
      <c r="F506" s="1" t="str">
        <f t="shared" si="50"/>
        <v>て２３</v>
      </c>
      <c r="G506" s="1" t="str">
        <f t="shared" si="51"/>
        <v>川下洋平</v>
      </c>
      <c r="H506" s="1" t="str">
        <f t="shared" si="54"/>
        <v>TDC</v>
      </c>
      <c r="I506" s="12" t="s">
        <v>34</v>
      </c>
      <c r="J506" s="6">
        <v>1988</v>
      </c>
      <c r="K506" s="24">
        <f t="shared" si="52"/>
        <v>29</v>
      </c>
      <c r="L506" s="10" t="str">
        <f t="shared" si="56"/>
        <v>OK</v>
      </c>
      <c r="M506" s="8" t="s">
        <v>35</v>
      </c>
    </row>
    <row r="507" spans="1:13" ht="13.5">
      <c r="A507" s="1" t="s">
        <v>971</v>
      </c>
      <c r="B507" s="8" t="s">
        <v>972</v>
      </c>
      <c r="C507" s="8" t="s">
        <v>1354</v>
      </c>
      <c r="D507" s="1" t="str">
        <f t="shared" si="53"/>
        <v>TDC</v>
      </c>
      <c r="F507" s="10" t="str">
        <f t="shared" si="50"/>
        <v>て２４</v>
      </c>
      <c r="G507" s="1" t="str">
        <f t="shared" si="51"/>
        <v>北澤 純</v>
      </c>
      <c r="H507" s="1" t="str">
        <f t="shared" si="54"/>
        <v>TDC</v>
      </c>
      <c r="I507" s="12" t="s">
        <v>34</v>
      </c>
      <c r="J507" s="25">
        <v>1986</v>
      </c>
      <c r="K507" s="24">
        <f t="shared" si="52"/>
        <v>31</v>
      </c>
      <c r="L507" s="10" t="str">
        <f t="shared" si="56"/>
        <v>OK</v>
      </c>
      <c r="M507" s="8" t="s">
        <v>76</v>
      </c>
    </row>
    <row r="508" spans="1:13" ht="13.5">
      <c r="A508" s="1" t="s">
        <v>973</v>
      </c>
      <c r="B508" s="42" t="s">
        <v>974</v>
      </c>
      <c r="C508" s="42" t="s">
        <v>975</v>
      </c>
      <c r="D508" s="1" t="str">
        <f t="shared" si="53"/>
        <v>TDC</v>
      </c>
      <c r="F508" s="10" t="str">
        <f t="shared" si="50"/>
        <v>て２５</v>
      </c>
      <c r="G508" s="1" t="str">
        <f t="shared" si="51"/>
        <v>北村拓也</v>
      </c>
      <c r="H508" s="1" t="str">
        <f t="shared" si="54"/>
        <v>TDC</v>
      </c>
      <c r="I508" s="12" t="s">
        <v>34</v>
      </c>
      <c r="J508" s="25">
        <v>1985</v>
      </c>
      <c r="K508" s="24">
        <f t="shared" si="52"/>
        <v>32</v>
      </c>
      <c r="L508" s="10" t="str">
        <f>IF(G508="","",IF(COUNTIF($G$5:$G$686,G508)&gt;1,"2重登録","OK"))</f>
        <v>OK</v>
      </c>
      <c r="M508" s="8" t="s">
        <v>51</v>
      </c>
    </row>
    <row r="509" spans="1:13" ht="13.5">
      <c r="A509" s="1" t="s">
        <v>976</v>
      </c>
      <c r="B509" s="42" t="s">
        <v>947</v>
      </c>
      <c r="C509" s="42" t="s">
        <v>977</v>
      </c>
      <c r="D509" s="1" t="str">
        <f t="shared" si="53"/>
        <v>TDC</v>
      </c>
      <c r="F509" s="10" t="str">
        <f t="shared" si="50"/>
        <v>て２６</v>
      </c>
      <c r="G509" s="1" t="str">
        <f t="shared" si="51"/>
        <v>鹿野雄大</v>
      </c>
      <c r="H509" s="1" t="str">
        <f t="shared" si="54"/>
        <v>TDC</v>
      </c>
      <c r="I509" s="12" t="s">
        <v>34</v>
      </c>
      <c r="J509" s="25">
        <v>1991</v>
      </c>
      <c r="K509" s="24">
        <f t="shared" si="52"/>
        <v>26</v>
      </c>
      <c r="L509" s="10" t="str">
        <f t="shared" si="56"/>
        <v>OK</v>
      </c>
      <c r="M509" s="8" t="s">
        <v>35</v>
      </c>
    </row>
    <row r="510" spans="1:13" ht="13.5">
      <c r="A510" s="1" t="s">
        <v>978</v>
      </c>
      <c r="B510" s="8" t="s">
        <v>979</v>
      </c>
      <c r="C510" s="8" t="s">
        <v>980</v>
      </c>
      <c r="D510" s="1" t="str">
        <f t="shared" si="53"/>
        <v>TDC</v>
      </c>
      <c r="F510" s="10" t="str">
        <f t="shared" si="50"/>
        <v>て２７</v>
      </c>
      <c r="G510" s="1" t="str">
        <f t="shared" si="51"/>
        <v>澁谷晃大</v>
      </c>
      <c r="H510" s="1" t="str">
        <f t="shared" si="54"/>
        <v>TDC</v>
      </c>
      <c r="I510" s="12" t="s">
        <v>34</v>
      </c>
      <c r="J510" s="25">
        <v>1996</v>
      </c>
      <c r="K510" s="24">
        <f t="shared" si="52"/>
        <v>21</v>
      </c>
      <c r="L510" s="10" t="str">
        <f t="shared" si="56"/>
        <v>OK</v>
      </c>
      <c r="M510" s="8" t="s">
        <v>35</v>
      </c>
    </row>
    <row r="511" spans="1:13" ht="13.5">
      <c r="A511" s="1" t="s">
        <v>981</v>
      </c>
      <c r="B511" s="1" t="s">
        <v>982</v>
      </c>
      <c r="C511" s="1" t="s">
        <v>839</v>
      </c>
      <c r="D511" s="1" t="str">
        <f t="shared" si="53"/>
        <v>TDC</v>
      </c>
      <c r="F511" s="1" t="str">
        <f t="shared" si="50"/>
        <v>て２８</v>
      </c>
      <c r="G511" s="1" t="str">
        <f t="shared" si="51"/>
        <v>嶋村和彦</v>
      </c>
      <c r="H511" s="1" t="str">
        <f t="shared" si="54"/>
        <v>TDC</v>
      </c>
      <c r="I511" s="12" t="s">
        <v>34</v>
      </c>
      <c r="J511" s="6">
        <v>1990</v>
      </c>
      <c r="K511" s="24">
        <f t="shared" si="52"/>
        <v>27</v>
      </c>
      <c r="L511" s="10" t="str">
        <f t="shared" si="56"/>
        <v>OK</v>
      </c>
      <c r="M511" s="8" t="s">
        <v>226</v>
      </c>
    </row>
    <row r="512" spans="1:13" ht="13.5">
      <c r="A512" s="1" t="s">
        <v>983</v>
      </c>
      <c r="B512" s="8" t="s">
        <v>984</v>
      </c>
      <c r="C512" s="8" t="s">
        <v>985</v>
      </c>
      <c r="D512" s="1" t="str">
        <f t="shared" si="53"/>
        <v>TDC</v>
      </c>
      <c r="F512" s="10" t="str">
        <f t="shared" si="50"/>
        <v>て２９</v>
      </c>
      <c r="G512" s="1" t="str">
        <f t="shared" si="51"/>
        <v>白井秀幸</v>
      </c>
      <c r="H512" s="1" t="str">
        <f t="shared" si="54"/>
        <v>TDC</v>
      </c>
      <c r="I512" s="12" t="s">
        <v>34</v>
      </c>
      <c r="J512" s="25">
        <v>1988</v>
      </c>
      <c r="K512" s="24">
        <f t="shared" si="52"/>
        <v>29</v>
      </c>
      <c r="L512" s="10" t="str">
        <f t="shared" si="56"/>
        <v>OK</v>
      </c>
      <c r="M512" s="8" t="s">
        <v>243</v>
      </c>
    </row>
    <row r="513" spans="1:13" ht="13.5">
      <c r="A513" s="1" t="s">
        <v>986</v>
      </c>
      <c r="B513" s="42" t="s">
        <v>93</v>
      </c>
      <c r="C513" s="42" t="s">
        <v>1355</v>
      </c>
      <c r="D513" s="1" t="str">
        <f t="shared" si="53"/>
        <v>TDC</v>
      </c>
      <c r="F513" s="10" t="str">
        <f t="shared" si="50"/>
        <v>て３０</v>
      </c>
      <c r="G513" s="1" t="str">
        <f t="shared" si="51"/>
        <v>谷口 孟</v>
      </c>
      <c r="H513" s="1" t="str">
        <f t="shared" si="54"/>
        <v>TDC</v>
      </c>
      <c r="I513" s="12" t="s">
        <v>34</v>
      </c>
      <c r="J513" s="25">
        <v>1992</v>
      </c>
      <c r="K513" s="24">
        <f t="shared" si="52"/>
        <v>25</v>
      </c>
      <c r="L513" s="10" t="str">
        <f t="shared" si="56"/>
        <v>OK</v>
      </c>
      <c r="M513" s="8" t="s">
        <v>69</v>
      </c>
    </row>
    <row r="514" spans="1:13" ht="13.5">
      <c r="A514" s="1" t="s">
        <v>987</v>
      </c>
      <c r="B514" s="8" t="s">
        <v>988</v>
      </c>
      <c r="C514" s="8" t="s">
        <v>989</v>
      </c>
      <c r="D514" s="1" t="str">
        <f t="shared" si="53"/>
        <v>TDC</v>
      </c>
      <c r="F514" s="10" t="str">
        <f t="shared" si="50"/>
        <v>て３１</v>
      </c>
      <c r="G514" s="1" t="str">
        <f t="shared" si="51"/>
        <v>津曲崇志</v>
      </c>
      <c r="H514" s="1" t="str">
        <f t="shared" si="54"/>
        <v>TDC</v>
      </c>
      <c r="I514" s="12" t="s">
        <v>34</v>
      </c>
      <c r="J514" s="25">
        <v>1988</v>
      </c>
      <c r="K514" s="24">
        <f t="shared" si="52"/>
        <v>29</v>
      </c>
      <c r="L514" s="10" t="str">
        <f t="shared" si="56"/>
        <v>OK</v>
      </c>
      <c r="M514" s="8" t="s">
        <v>243</v>
      </c>
    </row>
    <row r="515" spans="1:13" ht="13.5">
      <c r="A515" s="1" t="s">
        <v>990</v>
      </c>
      <c r="B515" s="1" t="s">
        <v>991</v>
      </c>
      <c r="C515" s="1" t="s">
        <v>1356</v>
      </c>
      <c r="D515" s="1" t="str">
        <f t="shared" si="53"/>
        <v>TDC</v>
      </c>
      <c r="F515" s="1" t="str">
        <f t="shared" si="50"/>
        <v>て３２</v>
      </c>
      <c r="G515" s="1" t="str">
        <f t="shared" si="51"/>
        <v>中尾 巧</v>
      </c>
      <c r="H515" s="1" t="str">
        <f t="shared" si="54"/>
        <v>TDC</v>
      </c>
      <c r="I515" s="12" t="s">
        <v>34</v>
      </c>
      <c r="J515" s="6">
        <v>1983</v>
      </c>
      <c r="K515" s="24">
        <f t="shared" si="52"/>
        <v>34</v>
      </c>
      <c r="L515" s="10" t="str">
        <f t="shared" si="56"/>
        <v>OK</v>
      </c>
      <c r="M515" s="8" t="s">
        <v>992</v>
      </c>
    </row>
    <row r="516" spans="1:13" ht="13.5">
      <c r="A516" s="1" t="s">
        <v>993</v>
      </c>
      <c r="B516" s="8" t="s">
        <v>994</v>
      </c>
      <c r="C516" s="8" t="s">
        <v>477</v>
      </c>
      <c r="D516" s="1" t="str">
        <f t="shared" si="53"/>
        <v>TDC</v>
      </c>
      <c r="F516" s="10" t="str">
        <f t="shared" si="50"/>
        <v>て３３</v>
      </c>
      <c r="G516" s="1" t="str">
        <f t="shared" si="51"/>
        <v>西嶌達也</v>
      </c>
      <c r="H516" s="1" t="str">
        <f t="shared" si="54"/>
        <v>TDC</v>
      </c>
      <c r="I516" s="12" t="s">
        <v>34</v>
      </c>
      <c r="J516" s="25">
        <v>1989</v>
      </c>
      <c r="K516" s="24">
        <f t="shared" si="52"/>
        <v>28</v>
      </c>
      <c r="L516" s="10" t="str">
        <f t="shared" si="56"/>
        <v>OK</v>
      </c>
      <c r="M516" s="8" t="s">
        <v>69</v>
      </c>
    </row>
    <row r="517" spans="1:13" ht="13.5">
      <c r="A517" s="1" t="s">
        <v>995</v>
      </c>
      <c r="B517" s="42" t="s">
        <v>996</v>
      </c>
      <c r="C517" s="42" t="s">
        <v>997</v>
      </c>
      <c r="D517" s="1" t="str">
        <f t="shared" si="53"/>
        <v>TDC</v>
      </c>
      <c r="F517" s="10" t="str">
        <f t="shared" si="50"/>
        <v>て３４</v>
      </c>
      <c r="G517" s="1" t="str">
        <f t="shared" si="51"/>
        <v>野村良平</v>
      </c>
      <c r="H517" s="1" t="str">
        <f t="shared" si="54"/>
        <v>TDC</v>
      </c>
      <c r="I517" s="12" t="s">
        <v>34</v>
      </c>
      <c r="J517" s="25">
        <v>1989</v>
      </c>
      <c r="K517" s="24">
        <f t="shared" si="52"/>
        <v>28</v>
      </c>
      <c r="L517" s="10" t="str">
        <f t="shared" si="56"/>
        <v>OK</v>
      </c>
      <c r="M517" s="8" t="s">
        <v>602</v>
      </c>
    </row>
    <row r="518" spans="1:13" ht="13.5">
      <c r="A518" s="1" t="s">
        <v>998</v>
      </c>
      <c r="B518" s="1" t="s">
        <v>999</v>
      </c>
      <c r="C518" s="1" t="s">
        <v>1000</v>
      </c>
      <c r="D518" s="1" t="str">
        <f t="shared" si="53"/>
        <v>TDC</v>
      </c>
      <c r="F518" s="1" t="str">
        <f t="shared" si="50"/>
        <v>て３５</v>
      </c>
      <c r="G518" s="1" t="str">
        <f t="shared" si="51"/>
        <v>浜中岳史</v>
      </c>
      <c r="H518" s="1" t="str">
        <f t="shared" si="54"/>
        <v>TDC</v>
      </c>
      <c r="I518" s="12" t="s">
        <v>34</v>
      </c>
      <c r="J518" s="6">
        <v>1980</v>
      </c>
      <c r="K518" s="24">
        <f t="shared" si="52"/>
        <v>37</v>
      </c>
      <c r="L518" s="10" t="str">
        <f t="shared" si="56"/>
        <v>OK</v>
      </c>
      <c r="M518" s="13" t="s">
        <v>162</v>
      </c>
    </row>
    <row r="519" spans="1:13" ht="13.5">
      <c r="A519" s="1" t="s">
        <v>1001</v>
      </c>
      <c r="B519" s="8" t="s">
        <v>1002</v>
      </c>
      <c r="C519" s="8" t="s">
        <v>1357</v>
      </c>
      <c r="D519" s="1" t="str">
        <f t="shared" si="53"/>
        <v>TDC</v>
      </c>
      <c r="F519" s="10" t="str">
        <f t="shared" si="50"/>
        <v>て３６</v>
      </c>
      <c r="G519" s="1" t="str">
        <f t="shared" si="51"/>
        <v>東山 博</v>
      </c>
      <c r="H519" s="1" t="str">
        <f t="shared" si="54"/>
        <v>TDC</v>
      </c>
      <c r="I519" s="12" t="s">
        <v>34</v>
      </c>
      <c r="J519" s="25">
        <v>1964</v>
      </c>
      <c r="K519" s="24">
        <f t="shared" si="52"/>
        <v>53</v>
      </c>
      <c r="L519" s="10" t="str">
        <f t="shared" si="56"/>
        <v>OK</v>
      </c>
      <c r="M519" s="8" t="s">
        <v>35</v>
      </c>
    </row>
    <row r="520" spans="1:13" ht="13.5">
      <c r="A520" s="1" t="s">
        <v>1003</v>
      </c>
      <c r="B520" s="42" t="s">
        <v>323</v>
      </c>
      <c r="C520" s="42" t="s">
        <v>1004</v>
      </c>
      <c r="D520" s="1" t="str">
        <f t="shared" si="53"/>
        <v>TDC</v>
      </c>
      <c r="F520" s="10" t="str">
        <f t="shared" si="50"/>
        <v>て３７</v>
      </c>
      <c r="G520" s="1" t="str">
        <f t="shared" si="51"/>
        <v>松本遼太郎</v>
      </c>
      <c r="H520" s="1" t="str">
        <f t="shared" si="54"/>
        <v>TDC</v>
      </c>
      <c r="I520" s="12" t="s">
        <v>34</v>
      </c>
      <c r="J520" s="25">
        <v>1991</v>
      </c>
      <c r="K520" s="24">
        <f t="shared" si="52"/>
        <v>26</v>
      </c>
      <c r="L520" s="10" t="str">
        <f t="shared" si="56"/>
        <v>OK</v>
      </c>
      <c r="M520" s="8" t="s">
        <v>35</v>
      </c>
    </row>
    <row r="521" spans="1:13" ht="13.5">
      <c r="A521" s="1" t="s">
        <v>1005</v>
      </c>
      <c r="B521" s="8" t="s">
        <v>631</v>
      </c>
      <c r="C521" s="8" t="s">
        <v>1006</v>
      </c>
      <c r="D521" s="1" t="str">
        <f t="shared" si="53"/>
        <v>TDC</v>
      </c>
      <c r="F521" s="10" t="str">
        <f t="shared" si="50"/>
        <v>て３８</v>
      </c>
      <c r="G521" s="1" t="str">
        <f t="shared" si="51"/>
        <v>山口稔貴</v>
      </c>
      <c r="H521" s="1" t="str">
        <f t="shared" si="54"/>
        <v>TDC</v>
      </c>
      <c r="I521" s="12" t="s">
        <v>34</v>
      </c>
      <c r="J521" s="25">
        <v>1988</v>
      </c>
      <c r="K521" s="24">
        <f t="shared" si="52"/>
        <v>29</v>
      </c>
      <c r="L521" s="10" t="str">
        <f t="shared" si="56"/>
        <v>OK</v>
      </c>
      <c r="M521" s="8" t="s">
        <v>243</v>
      </c>
    </row>
    <row r="522" spans="1:13" ht="13.5">
      <c r="A522" s="1" t="s">
        <v>1358</v>
      </c>
      <c r="B522" s="8" t="s">
        <v>1359</v>
      </c>
      <c r="C522" s="8" t="s">
        <v>1360</v>
      </c>
      <c r="D522" s="1" t="str">
        <f t="shared" si="53"/>
        <v>TDC</v>
      </c>
      <c r="F522" s="10" t="str">
        <f t="shared" si="50"/>
        <v>て３９</v>
      </c>
      <c r="G522" s="1" t="str">
        <f t="shared" si="51"/>
        <v>苅和 司</v>
      </c>
      <c r="H522" s="1" t="str">
        <f t="shared" si="54"/>
        <v>TDC</v>
      </c>
      <c r="I522" s="12" t="s">
        <v>34</v>
      </c>
      <c r="J522" s="25">
        <v>1992</v>
      </c>
      <c r="K522" s="24">
        <f t="shared" si="52"/>
        <v>25</v>
      </c>
      <c r="L522" s="10" t="str">
        <f aca="true" t="shared" si="57" ref="L522:L585">IF(G522="","",IF(COUNTIF($G$5:$G$703,G522)&gt;1,"2重登録","OK"))</f>
        <v>OK</v>
      </c>
      <c r="M522" s="205" t="s">
        <v>1361</v>
      </c>
    </row>
    <row r="523" spans="1:13" ht="13.5">
      <c r="A523" s="1" t="s">
        <v>1362</v>
      </c>
      <c r="B523" s="8" t="s">
        <v>1305</v>
      </c>
      <c r="C523" s="8" t="s">
        <v>1363</v>
      </c>
      <c r="D523" s="1" t="str">
        <f t="shared" si="53"/>
        <v>TDC</v>
      </c>
      <c r="F523" s="10" t="str">
        <f t="shared" si="50"/>
        <v>て４０</v>
      </c>
      <c r="G523" s="1" t="str">
        <f t="shared" si="51"/>
        <v>山本竜平</v>
      </c>
      <c r="H523" s="1" t="str">
        <f t="shared" si="54"/>
        <v>TDC</v>
      </c>
      <c r="I523" s="12" t="s">
        <v>34</v>
      </c>
      <c r="J523" s="25">
        <v>1992</v>
      </c>
      <c r="K523" s="24">
        <f t="shared" si="52"/>
        <v>25</v>
      </c>
      <c r="L523" s="10" t="str">
        <f t="shared" si="57"/>
        <v>OK</v>
      </c>
      <c r="M523" s="205" t="s">
        <v>1361</v>
      </c>
    </row>
    <row r="524" spans="1:13" ht="13.5">
      <c r="A524" s="1" t="s">
        <v>1364</v>
      </c>
      <c r="B524" s="8" t="s">
        <v>1365</v>
      </c>
      <c r="C524" s="8" t="s">
        <v>1366</v>
      </c>
      <c r="D524" s="1" t="str">
        <f t="shared" si="53"/>
        <v>TDC</v>
      </c>
      <c r="F524" s="10" t="str">
        <f t="shared" si="50"/>
        <v>て４１</v>
      </c>
      <c r="G524" s="1" t="str">
        <f t="shared" si="51"/>
        <v>寺元翔太</v>
      </c>
      <c r="H524" s="1" t="str">
        <f t="shared" si="54"/>
        <v>TDC</v>
      </c>
      <c r="I524" s="12" t="s">
        <v>34</v>
      </c>
      <c r="J524" s="25">
        <v>1993</v>
      </c>
      <c r="K524" s="24">
        <f t="shared" si="52"/>
        <v>24</v>
      </c>
      <c r="L524" s="10" t="str">
        <f t="shared" si="57"/>
        <v>OK</v>
      </c>
      <c r="M524" s="205" t="s">
        <v>1361</v>
      </c>
    </row>
    <row r="525" spans="1:13" ht="13.5">
      <c r="A525" s="1" t="s">
        <v>1367</v>
      </c>
      <c r="B525" s="8" t="s">
        <v>1368</v>
      </c>
      <c r="C525" s="8" t="s">
        <v>1369</v>
      </c>
      <c r="D525" s="1" t="str">
        <f t="shared" si="53"/>
        <v>TDC</v>
      </c>
      <c r="F525" s="10" t="str">
        <f t="shared" si="50"/>
        <v>て４２</v>
      </c>
      <c r="G525" s="1" t="str">
        <f t="shared" si="51"/>
        <v>若森裕生</v>
      </c>
      <c r="H525" s="1" t="str">
        <f t="shared" si="54"/>
        <v>TDC</v>
      </c>
      <c r="I525" s="12" t="s">
        <v>34</v>
      </c>
      <c r="J525" s="25">
        <v>1989</v>
      </c>
      <c r="K525" s="24">
        <f t="shared" si="52"/>
        <v>28</v>
      </c>
      <c r="L525" s="10" t="str">
        <f t="shared" si="57"/>
        <v>OK</v>
      </c>
      <c r="M525" s="205" t="s">
        <v>1361</v>
      </c>
    </row>
    <row r="526" spans="1:13" ht="13.5">
      <c r="A526" s="1" t="s">
        <v>1370</v>
      </c>
      <c r="B526" s="8" t="s">
        <v>1371</v>
      </c>
      <c r="C526" s="8" t="s">
        <v>1372</v>
      </c>
      <c r="D526" s="1" t="str">
        <f t="shared" si="53"/>
        <v>TDC</v>
      </c>
      <c r="F526" s="10" t="str">
        <f>A526</f>
        <v>て４３</v>
      </c>
      <c r="G526" s="1" t="str">
        <f>B526&amp;C526</f>
        <v>松岡宗隆</v>
      </c>
      <c r="H526" s="1" t="str">
        <f t="shared" si="54"/>
        <v>TDC</v>
      </c>
      <c r="I526" s="12" t="s">
        <v>34</v>
      </c>
      <c r="J526" s="25">
        <v>1988</v>
      </c>
      <c r="K526" s="24">
        <f>IF(J526="","",(2017-J526))</f>
        <v>29</v>
      </c>
      <c r="L526" s="10" t="str">
        <f t="shared" si="57"/>
        <v>OK</v>
      </c>
      <c r="M526" s="205" t="s">
        <v>1361</v>
      </c>
    </row>
    <row r="527" spans="1:13" ht="13.5">
      <c r="A527" s="1" t="s">
        <v>1373</v>
      </c>
      <c r="B527" s="8" t="s">
        <v>1374</v>
      </c>
      <c r="C527" s="8" t="s">
        <v>1375</v>
      </c>
      <c r="D527" s="1" t="str">
        <f t="shared" si="53"/>
        <v>TDC</v>
      </c>
      <c r="F527" s="10" t="str">
        <f>A527</f>
        <v>て４４</v>
      </c>
      <c r="G527" s="1" t="str">
        <f>B527&amp;C527</f>
        <v>清川智輝</v>
      </c>
      <c r="H527" s="1" t="str">
        <f t="shared" si="54"/>
        <v>TDC</v>
      </c>
      <c r="I527" s="12" t="s">
        <v>34</v>
      </c>
      <c r="J527" s="25">
        <v>1988</v>
      </c>
      <c r="K527" s="24">
        <f>IF(J527="","",(2017-J527))</f>
        <v>29</v>
      </c>
      <c r="L527" s="10" t="str">
        <f t="shared" si="57"/>
        <v>OK</v>
      </c>
      <c r="M527" s="205" t="s">
        <v>1376</v>
      </c>
    </row>
    <row r="528" spans="1:13" ht="13.5">
      <c r="A528" s="1" t="s">
        <v>1377</v>
      </c>
      <c r="B528" s="8" t="s">
        <v>1378</v>
      </c>
      <c r="C528" s="8" t="s">
        <v>1379</v>
      </c>
      <c r="D528" s="1" t="str">
        <f t="shared" si="53"/>
        <v>TDC</v>
      </c>
      <c r="F528" s="10" t="str">
        <f>A528</f>
        <v>て４５</v>
      </c>
      <c r="G528" s="1" t="str">
        <f>B528&amp;C528</f>
        <v>東 佑樹</v>
      </c>
      <c r="H528" s="1" t="str">
        <f t="shared" si="54"/>
        <v>TDC</v>
      </c>
      <c r="I528" s="12" t="s">
        <v>34</v>
      </c>
      <c r="J528" s="25">
        <v>1985</v>
      </c>
      <c r="K528" s="24">
        <f>IF(J528="","",(2017-J528))</f>
        <v>32</v>
      </c>
      <c r="L528" s="10" t="str">
        <f t="shared" si="57"/>
        <v>OK</v>
      </c>
      <c r="M528" s="205" t="s">
        <v>1321</v>
      </c>
    </row>
    <row r="529" spans="1:13" ht="13.5">
      <c r="A529" s="1" t="s">
        <v>1380</v>
      </c>
      <c r="B529" s="52" t="s">
        <v>1159</v>
      </c>
      <c r="C529" s="52" t="s">
        <v>1381</v>
      </c>
      <c r="D529" s="1" t="str">
        <f t="shared" si="53"/>
        <v>TDC</v>
      </c>
      <c r="F529" s="10" t="str">
        <f>A529</f>
        <v>て４６</v>
      </c>
      <c r="G529" s="1" t="str">
        <f>B529&amp;C529</f>
        <v>東佳菜子</v>
      </c>
      <c r="H529" s="1" t="str">
        <f t="shared" si="54"/>
        <v>TDC</v>
      </c>
      <c r="I529" s="211" t="s">
        <v>1342</v>
      </c>
      <c r="J529" s="25">
        <v>1987</v>
      </c>
      <c r="K529" s="24">
        <f>IF(J529="","",(2017-J529))</f>
        <v>30</v>
      </c>
      <c r="L529" s="10" t="str">
        <f t="shared" si="57"/>
        <v>OK</v>
      </c>
      <c r="M529" s="205" t="s">
        <v>1321</v>
      </c>
    </row>
    <row r="530" spans="2:13" ht="13.5">
      <c r="B530" s="52"/>
      <c r="C530" s="52"/>
      <c r="F530" s="10"/>
      <c r="I530" s="211"/>
      <c r="J530" s="25"/>
      <c r="K530" s="24"/>
      <c r="L530" s="10">
        <f t="shared" si="57"/>
      </c>
      <c r="M530" s="205"/>
    </row>
    <row r="531" spans="2:13" ht="13.5">
      <c r="B531" s="52"/>
      <c r="C531" s="52"/>
      <c r="F531" s="10"/>
      <c r="I531" s="211"/>
      <c r="J531" s="25"/>
      <c r="K531" s="24"/>
      <c r="L531" s="10">
        <f t="shared" si="57"/>
      </c>
      <c r="M531" s="205"/>
    </row>
    <row r="532" spans="1:13" s="214" customFormat="1" ht="13.5">
      <c r="A532" s="163"/>
      <c r="B532" s="642" t="s">
        <v>1007</v>
      </c>
      <c r="C532" s="642"/>
      <c r="D532" s="642" t="s">
        <v>1008</v>
      </c>
      <c r="E532" s="642"/>
      <c r="F532" s="642"/>
      <c r="G532" s="642"/>
      <c r="H532" s="163"/>
      <c r="I532" s="163"/>
      <c r="J532" s="175"/>
      <c r="K532" s="163"/>
      <c r="L532" s="10">
        <f t="shared" si="57"/>
      </c>
      <c r="M532" s="163"/>
    </row>
    <row r="533" spans="1:13" s="214" customFormat="1" ht="13.5">
      <c r="A533" s="163"/>
      <c r="B533" s="642"/>
      <c r="C533" s="642"/>
      <c r="D533" s="642"/>
      <c r="E533" s="642"/>
      <c r="F533" s="642"/>
      <c r="G533" s="642"/>
      <c r="H533" s="163"/>
      <c r="I533" s="163"/>
      <c r="J533" s="175"/>
      <c r="K533" s="163"/>
      <c r="L533" s="10">
        <f t="shared" si="57"/>
      </c>
      <c r="M533" s="163"/>
    </row>
    <row r="534" spans="1:15" s="214" customFormat="1" ht="13.5">
      <c r="A534" s="42"/>
      <c r="B534" s="42" t="s">
        <v>1</v>
      </c>
      <c r="C534" s="42"/>
      <c r="D534" s="8"/>
      <c r="E534" s="42"/>
      <c r="F534" s="64"/>
      <c r="G534" s="65" t="s">
        <v>26</v>
      </c>
      <c r="H534" s="65" t="s">
        <v>27</v>
      </c>
      <c r="I534" s="42"/>
      <c r="J534" s="70"/>
      <c r="K534" s="63"/>
      <c r="L534" s="10"/>
      <c r="M534" s="8"/>
      <c r="N534" s="215"/>
      <c r="O534" s="215"/>
    </row>
    <row r="535" spans="1:13" s="214" customFormat="1" ht="13.5">
      <c r="A535" s="42"/>
      <c r="B535" s="646" t="s">
        <v>1009</v>
      </c>
      <c r="C535" s="646"/>
      <c r="D535" s="8"/>
      <c r="E535" s="42"/>
      <c r="F535" s="64">
        <f aca="true" t="shared" si="58" ref="F535:F590">A535</f>
        <v>0</v>
      </c>
      <c r="G535" s="7">
        <f>COUNTIF(M536:M590,"東近江市")</f>
        <v>8</v>
      </c>
      <c r="H535" s="632">
        <f>(G535/RIGHT(A590,2))</f>
        <v>0.14545454545454545</v>
      </c>
      <c r="I535" s="632"/>
      <c r="J535" s="632"/>
      <c r="K535" s="63"/>
      <c r="L535" s="10"/>
      <c r="M535" s="8"/>
    </row>
    <row r="536" spans="1:13" s="214" customFormat="1" ht="14.25">
      <c r="A536" s="216" t="s">
        <v>1010</v>
      </c>
      <c r="B536" s="217" t="s">
        <v>1011</v>
      </c>
      <c r="C536" s="217" t="s">
        <v>1012</v>
      </c>
      <c r="D536" s="42" t="s">
        <v>1</v>
      </c>
      <c r="E536" s="216"/>
      <c r="F536" s="64" t="str">
        <f t="shared" si="58"/>
        <v>う０１</v>
      </c>
      <c r="G536" s="163" t="str">
        <f>B536&amp;C536</f>
        <v>池上浩幸</v>
      </c>
      <c r="H536" s="42" t="s">
        <v>1009</v>
      </c>
      <c r="I536" s="42" t="s">
        <v>34</v>
      </c>
      <c r="J536" s="71">
        <v>1965</v>
      </c>
      <c r="K536" s="63">
        <f>2017-J536</f>
        <v>52</v>
      </c>
      <c r="L536" s="10" t="str">
        <f t="shared" si="57"/>
        <v>OK</v>
      </c>
      <c r="M536" s="72" t="s">
        <v>42</v>
      </c>
    </row>
    <row r="537" spans="1:13" s="214" customFormat="1" ht="13.5">
      <c r="A537" s="216" t="s">
        <v>1013</v>
      </c>
      <c r="B537" s="8" t="s">
        <v>1014</v>
      </c>
      <c r="C537" s="8" t="s">
        <v>1015</v>
      </c>
      <c r="D537" s="42" t="s">
        <v>1</v>
      </c>
      <c r="E537" s="8"/>
      <c r="F537" s="8" t="str">
        <f t="shared" si="58"/>
        <v>う０２</v>
      </c>
      <c r="G537" s="8" t="str">
        <f aca="true" t="shared" si="59" ref="G537:G547">B537&amp;C537</f>
        <v>井内一博</v>
      </c>
      <c r="H537" s="42" t="s">
        <v>1009</v>
      </c>
      <c r="I537" s="8" t="s">
        <v>34</v>
      </c>
      <c r="J537" s="9">
        <v>1976</v>
      </c>
      <c r="K537" s="63">
        <f aca="true" t="shared" si="60" ref="K537:K590">2017-J537</f>
        <v>41</v>
      </c>
      <c r="L537" s="10" t="str">
        <f t="shared" si="57"/>
        <v>OK</v>
      </c>
      <c r="M537" s="8" t="s">
        <v>485</v>
      </c>
    </row>
    <row r="538" spans="1:13" s="214" customFormat="1" ht="14.25">
      <c r="A538" s="216" t="s">
        <v>1016</v>
      </c>
      <c r="B538" s="218" t="s">
        <v>160</v>
      </c>
      <c r="C538" s="218" t="s">
        <v>1017</v>
      </c>
      <c r="D538" s="42" t="s">
        <v>1</v>
      </c>
      <c r="E538" s="216"/>
      <c r="F538" s="64" t="str">
        <f t="shared" si="58"/>
        <v>う０３</v>
      </c>
      <c r="G538" s="163" t="str">
        <f t="shared" si="59"/>
        <v>片岡一寿</v>
      </c>
      <c r="H538" s="42" t="s">
        <v>1009</v>
      </c>
      <c r="I538" s="42" t="s">
        <v>34</v>
      </c>
      <c r="J538" s="71">
        <v>1971</v>
      </c>
      <c r="K538" s="63">
        <f t="shared" si="60"/>
        <v>46</v>
      </c>
      <c r="L538" s="10" t="str">
        <f t="shared" si="57"/>
        <v>OK</v>
      </c>
      <c r="M538" s="72" t="s">
        <v>243</v>
      </c>
    </row>
    <row r="539" spans="1:13" s="214" customFormat="1" ht="14.25">
      <c r="A539" s="216" t="s">
        <v>1018</v>
      </c>
      <c r="B539" s="218" t="s">
        <v>1019</v>
      </c>
      <c r="C539" s="218" t="s">
        <v>1020</v>
      </c>
      <c r="D539" s="42" t="s">
        <v>1</v>
      </c>
      <c r="E539" s="216"/>
      <c r="F539" s="64" t="str">
        <f t="shared" si="58"/>
        <v>う０４</v>
      </c>
      <c r="G539" s="163" t="str">
        <f t="shared" si="59"/>
        <v>片岡  大</v>
      </c>
      <c r="H539" s="42" t="s">
        <v>1009</v>
      </c>
      <c r="I539" s="42" t="s">
        <v>34</v>
      </c>
      <c r="J539" s="71">
        <v>1969</v>
      </c>
      <c r="K539" s="63">
        <f t="shared" si="60"/>
        <v>48</v>
      </c>
      <c r="L539" s="10" t="str">
        <f t="shared" si="57"/>
        <v>OK</v>
      </c>
      <c r="M539" s="72" t="s">
        <v>662</v>
      </c>
    </row>
    <row r="540" spans="1:13" s="214" customFormat="1" ht="14.25">
      <c r="A540" s="216" t="s">
        <v>1021</v>
      </c>
      <c r="B540" s="218" t="s">
        <v>160</v>
      </c>
      <c r="C540" s="218" t="s">
        <v>1022</v>
      </c>
      <c r="D540" s="42" t="s">
        <v>1</v>
      </c>
      <c r="E540" s="216"/>
      <c r="F540" s="64" t="str">
        <f t="shared" si="58"/>
        <v>う０５</v>
      </c>
      <c r="G540" s="163" t="str">
        <f t="shared" si="59"/>
        <v>片岡凛耶</v>
      </c>
      <c r="H540" s="42" t="s">
        <v>1009</v>
      </c>
      <c r="I540" s="42" t="s">
        <v>34</v>
      </c>
      <c r="J540" s="71">
        <v>1999</v>
      </c>
      <c r="K540" s="63">
        <f t="shared" si="60"/>
        <v>18</v>
      </c>
      <c r="L540" s="10" t="str">
        <f t="shared" si="57"/>
        <v>OK</v>
      </c>
      <c r="M540" s="72" t="s">
        <v>662</v>
      </c>
    </row>
    <row r="541" spans="1:13" s="214" customFormat="1" ht="14.25">
      <c r="A541" s="216" t="s">
        <v>1023</v>
      </c>
      <c r="B541" s="217" t="s">
        <v>1024</v>
      </c>
      <c r="C541" s="217" t="s">
        <v>1025</v>
      </c>
      <c r="D541" s="42" t="s">
        <v>1</v>
      </c>
      <c r="E541" s="216"/>
      <c r="F541" s="64" t="str">
        <f t="shared" si="58"/>
        <v>う０６</v>
      </c>
      <c r="G541" s="163" t="str">
        <f t="shared" si="59"/>
        <v>亀井雅嗣</v>
      </c>
      <c r="H541" s="42" t="s">
        <v>1009</v>
      </c>
      <c r="I541" s="42" t="s">
        <v>34</v>
      </c>
      <c r="J541" s="73">
        <v>1970</v>
      </c>
      <c r="K541" s="63">
        <f t="shared" si="60"/>
        <v>47</v>
      </c>
      <c r="L541" s="10" t="str">
        <f t="shared" si="57"/>
        <v>OK</v>
      </c>
      <c r="M541" s="72" t="s">
        <v>63</v>
      </c>
    </row>
    <row r="542" spans="1:20" s="214" customFormat="1" ht="14.25">
      <c r="A542" s="216" t="s">
        <v>1026</v>
      </c>
      <c r="B542" s="217" t="s">
        <v>1024</v>
      </c>
      <c r="C542" s="217" t="s">
        <v>1027</v>
      </c>
      <c r="D542" s="42" t="s">
        <v>1</v>
      </c>
      <c r="E542" s="216" t="s">
        <v>388</v>
      </c>
      <c r="F542" s="8" t="str">
        <f t="shared" si="58"/>
        <v>う０７</v>
      </c>
      <c r="G542" s="163" t="str">
        <f t="shared" si="59"/>
        <v>亀井皓太</v>
      </c>
      <c r="H542" s="42" t="s">
        <v>1009</v>
      </c>
      <c r="I542" s="42" t="s">
        <v>34</v>
      </c>
      <c r="J542" s="73">
        <v>2003</v>
      </c>
      <c r="K542" s="63">
        <f t="shared" si="60"/>
        <v>14</v>
      </c>
      <c r="L542" s="10" t="str">
        <f t="shared" si="57"/>
        <v>OK</v>
      </c>
      <c r="M542" s="72" t="s">
        <v>63</v>
      </c>
      <c r="N542" s="163"/>
      <c r="O542" s="163"/>
      <c r="P542" s="163"/>
      <c r="Q542" s="163"/>
      <c r="R542" s="163"/>
      <c r="S542" s="163"/>
      <c r="T542" s="163"/>
    </row>
    <row r="543" spans="1:13" s="214" customFormat="1" ht="13.5">
      <c r="A543" s="216" t="s">
        <v>1028</v>
      </c>
      <c r="B543" s="163" t="s">
        <v>1029</v>
      </c>
      <c r="C543" s="163" t="s">
        <v>1030</v>
      </c>
      <c r="D543" s="42" t="s">
        <v>1</v>
      </c>
      <c r="E543" s="163"/>
      <c r="F543" s="64" t="str">
        <f t="shared" si="58"/>
        <v>う０８</v>
      </c>
      <c r="G543" s="8" t="str">
        <f t="shared" si="59"/>
        <v>神田圭右</v>
      </c>
      <c r="H543" s="42" t="s">
        <v>1009</v>
      </c>
      <c r="I543" s="163" t="s">
        <v>34</v>
      </c>
      <c r="J543" s="175">
        <v>1991</v>
      </c>
      <c r="K543" s="63">
        <f t="shared" si="60"/>
        <v>26</v>
      </c>
      <c r="L543" s="10" t="str">
        <f t="shared" si="57"/>
        <v>OK</v>
      </c>
      <c r="M543" s="72" t="s">
        <v>1031</v>
      </c>
    </row>
    <row r="544" spans="1:13" s="214" customFormat="1" ht="14.25">
      <c r="A544" s="216" t="s">
        <v>1032</v>
      </c>
      <c r="B544" s="217" t="s">
        <v>1033</v>
      </c>
      <c r="C544" s="217" t="s">
        <v>1382</v>
      </c>
      <c r="D544" s="42" t="s">
        <v>1</v>
      </c>
      <c r="E544" s="65"/>
      <c r="F544" s="64" t="str">
        <f t="shared" si="58"/>
        <v>う０９</v>
      </c>
      <c r="G544" s="163" t="str">
        <f t="shared" si="59"/>
        <v>木下 進</v>
      </c>
      <c r="H544" s="42" t="s">
        <v>1009</v>
      </c>
      <c r="I544" s="42" t="s">
        <v>34</v>
      </c>
      <c r="J544" s="73">
        <v>1950</v>
      </c>
      <c r="K544" s="63">
        <f t="shared" si="60"/>
        <v>67</v>
      </c>
      <c r="L544" s="10" t="str">
        <f t="shared" si="57"/>
        <v>OK</v>
      </c>
      <c r="M544" s="72" t="s">
        <v>60</v>
      </c>
    </row>
    <row r="545" spans="1:20" s="163" customFormat="1" ht="13.5">
      <c r="A545" s="216" t="s">
        <v>1034</v>
      </c>
      <c r="B545" s="217" t="s">
        <v>1035</v>
      </c>
      <c r="C545" s="163" t="s">
        <v>1036</v>
      </c>
      <c r="D545" s="42" t="s">
        <v>1</v>
      </c>
      <c r="F545" s="64" t="str">
        <f t="shared" si="58"/>
        <v>う１０</v>
      </c>
      <c r="G545" s="163" t="str">
        <f t="shared" si="59"/>
        <v>久保田勉</v>
      </c>
      <c r="H545" s="42" t="s">
        <v>1009</v>
      </c>
      <c r="I545" s="74" t="s">
        <v>34</v>
      </c>
      <c r="J545" s="175">
        <v>1967</v>
      </c>
      <c r="K545" s="63">
        <f t="shared" si="60"/>
        <v>50</v>
      </c>
      <c r="L545" s="10" t="str">
        <f t="shared" si="57"/>
        <v>OK</v>
      </c>
      <c r="M545" s="72" t="s">
        <v>51</v>
      </c>
      <c r="N545" s="214"/>
      <c r="O545" s="214"/>
      <c r="P545" s="214"/>
      <c r="Q545" s="214"/>
      <c r="R545" s="214"/>
      <c r="S545" s="214"/>
      <c r="T545" s="214"/>
    </row>
    <row r="546" spans="1:20" s="163" customFormat="1" ht="13.5">
      <c r="A546" s="216" t="s">
        <v>1037</v>
      </c>
      <c r="B546" s="217" t="s">
        <v>1038</v>
      </c>
      <c r="C546" s="217" t="s">
        <v>1039</v>
      </c>
      <c r="D546" s="42" t="s">
        <v>1</v>
      </c>
      <c r="F546" s="8" t="str">
        <f t="shared" si="58"/>
        <v>う１１</v>
      </c>
      <c r="G546" s="163" t="str">
        <f t="shared" si="59"/>
        <v>渋谷拓哉</v>
      </c>
      <c r="H546" s="42" t="s">
        <v>1009</v>
      </c>
      <c r="I546" s="42" t="s">
        <v>34</v>
      </c>
      <c r="J546" s="175">
        <v>1989</v>
      </c>
      <c r="K546" s="63">
        <f t="shared" si="60"/>
        <v>28</v>
      </c>
      <c r="L546" s="10" t="str">
        <f t="shared" si="57"/>
        <v>OK</v>
      </c>
      <c r="M546" s="163" t="s">
        <v>51</v>
      </c>
      <c r="N546" s="214"/>
      <c r="O546" s="214"/>
      <c r="P546" s="214"/>
      <c r="Q546" s="214"/>
      <c r="R546" s="214"/>
      <c r="S546" s="214"/>
      <c r="T546" s="214"/>
    </row>
    <row r="547" spans="1:20" s="163" customFormat="1" ht="13.5">
      <c r="A547" s="216" t="s">
        <v>1040</v>
      </c>
      <c r="B547" s="217" t="s">
        <v>1383</v>
      </c>
      <c r="C547" s="217" t="s">
        <v>1041</v>
      </c>
      <c r="D547" s="42" t="s">
        <v>1</v>
      </c>
      <c r="F547" s="64" t="str">
        <f t="shared" si="58"/>
        <v>う１２</v>
      </c>
      <c r="G547" s="163" t="str">
        <f t="shared" si="59"/>
        <v>島 新治</v>
      </c>
      <c r="H547" s="42" t="s">
        <v>1009</v>
      </c>
      <c r="I547" s="42" t="s">
        <v>34</v>
      </c>
      <c r="J547" s="175">
        <v>1993</v>
      </c>
      <c r="K547" s="63">
        <f t="shared" si="60"/>
        <v>24</v>
      </c>
      <c r="L547" s="10" t="str">
        <f t="shared" si="57"/>
        <v>OK</v>
      </c>
      <c r="M547" s="159" t="s">
        <v>162</v>
      </c>
      <c r="N547" s="214"/>
      <c r="O547" s="214"/>
      <c r="P547" s="214"/>
      <c r="Q547" s="214"/>
      <c r="R547" s="214"/>
      <c r="S547" s="214"/>
      <c r="T547" s="214"/>
    </row>
    <row r="548" spans="1:13" s="214" customFormat="1" ht="13.5">
      <c r="A548" s="216" t="s">
        <v>1042</v>
      </c>
      <c r="B548" s="217" t="s">
        <v>1384</v>
      </c>
      <c r="C548" s="163" t="s">
        <v>1043</v>
      </c>
      <c r="D548" s="42" t="s">
        <v>1</v>
      </c>
      <c r="E548" s="163"/>
      <c r="F548" s="64" t="str">
        <f t="shared" si="58"/>
        <v>う１３</v>
      </c>
      <c r="G548" s="163" t="s">
        <v>1044</v>
      </c>
      <c r="H548" s="42" t="s">
        <v>1009</v>
      </c>
      <c r="I548" s="74" t="s">
        <v>34</v>
      </c>
      <c r="J548" s="175">
        <v>1987</v>
      </c>
      <c r="K548" s="63">
        <f t="shared" si="60"/>
        <v>30</v>
      </c>
      <c r="L548" s="10" t="str">
        <f t="shared" si="57"/>
        <v>OK</v>
      </c>
      <c r="M548" s="72" t="s">
        <v>76</v>
      </c>
    </row>
    <row r="549" spans="1:13" s="214" customFormat="1" ht="14.25">
      <c r="A549" s="216" t="s">
        <v>1045</v>
      </c>
      <c r="B549" s="66" t="s">
        <v>1046</v>
      </c>
      <c r="C549" s="67" t="s">
        <v>1047</v>
      </c>
      <c r="D549" s="42" t="s">
        <v>1</v>
      </c>
      <c r="E549" s="68"/>
      <c r="F549" s="64" t="str">
        <f t="shared" si="58"/>
        <v>う１４</v>
      </c>
      <c r="G549" s="163" t="str">
        <f aca="true" t="shared" si="61" ref="G549:G558">B549&amp;C549</f>
        <v>高瀬眞志</v>
      </c>
      <c r="H549" s="42" t="s">
        <v>1009</v>
      </c>
      <c r="I549" s="42" t="s">
        <v>34</v>
      </c>
      <c r="J549" s="75">
        <v>1959</v>
      </c>
      <c r="K549" s="63">
        <f t="shared" si="60"/>
        <v>58</v>
      </c>
      <c r="L549" s="10" t="str">
        <f t="shared" si="57"/>
        <v>OK</v>
      </c>
      <c r="M549" s="72" t="s">
        <v>42</v>
      </c>
    </row>
    <row r="550" spans="1:20" s="214" customFormat="1" ht="13.5">
      <c r="A550" s="216" t="s">
        <v>1048</v>
      </c>
      <c r="B550" s="8" t="s">
        <v>1049</v>
      </c>
      <c r="C550" s="8" t="s">
        <v>1050</v>
      </c>
      <c r="D550" s="42" t="s">
        <v>1</v>
      </c>
      <c r="E550" s="8"/>
      <c r="F550" s="8" t="str">
        <f t="shared" si="58"/>
        <v>う１５</v>
      </c>
      <c r="G550" s="8" t="str">
        <f t="shared" si="61"/>
        <v>竹下英伸</v>
      </c>
      <c r="H550" s="42" t="s">
        <v>1009</v>
      </c>
      <c r="I550" s="8" t="s">
        <v>34</v>
      </c>
      <c r="J550" s="9">
        <v>1972</v>
      </c>
      <c r="K550" s="63">
        <f t="shared" si="60"/>
        <v>45</v>
      </c>
      <c r="L550" s="10" t="str">
        <f t="shared" si="57"/>
        <v>OK</v>
      </c>
      <c r="M550" s="13" t="s">
        <v>162</v>
      </c>
      <c r="N550" s="163"/>
      <c r="O550" s="163"/>
      <c r="P550" s="163"/>
      <c r="Q550" s="163"/>
      <c r="R550" s="163"/>
      <c r="S550" s="163"/>
      <c r="T550" s="162"/>
    </row>
    <row r="551" spans="1:13" s="214" customFormat="1" ht="14.25">
      <c r="A551" s="216" t="s">
        <v>1051</v>
      </c>
      <c r="B551" s="217" t="s">
        <v>1052</v>
      </c>
      <c r="C551" s="217" t="s">
        <v>1053</v>
      </c>
      <c r="D551" s="42" t="s">
        <v>1</v>
      </c>
      <c r="E551" s="216"/>
      <c r="F551" s="64" t="str">
        <f t="shared" si="58"/>
        <v>う１６</v>
      </c>
      <c r="G551" s="163" t="str">
        <f t="shared" si="61"/>
        <v>竹田圭佑</v>
      </c>
      <c r="H551" s="42" t="s">
        <v>1009</v>
      </c>
      <c r="I551" s="42" t="s">
        <v>34</v>
      </c>
      <c r="J551" s="71">
        <v>1982</v>
      </c>
      <c r="K551" s="63">
        <f t="shared" si="60"/>
        <v>35</v>
      </c>
      <c r="L551" s="10" t="str">
        <f t="shared" si="57"/>
        <v>OK</v>
      </c>
      <c r="M551" s="72" t="s">
        <v>35</v>
      </c>
    </row>
    <row r="552" spans="1:20" s="214" customFormat="1" ht="13.5">
      <c r="A552" s="216" t="s">
        <v>1054</v>
      </c>
      <c r="B552" s="8" t="s">
        <v>265</v>
      </c>
      <c r="C552" s="8" t="s">
        <v>1055</v>
      </c>
      <c r="D552" s="42" t="s">
        <v>1</v>
      </c>
      <c r="E552" s="8"/>
      <c r="F552" s="64" t="str">
        <f t="shared" si="58"/>
        <v>う１７</v>
      </c>
      <c r="G552" s="8" t="str">
        <f t="shared" si="61"/>
        <v>田中邦明</v>
      </c>
      <c r="H552" s="42" t="s">
        <v>1009</v>
      </c>
      <c r="I552" s="8" t="s">
        <v>34</v>
      </c>
      <c r="J552" s="9">
        <v>1984</v>
      </c>
      <c r="K552" s="63">
        <f t="shared" si="60"/>
        <v>33</v>
      </c>
      <c r="L552" s="10" t="str">
        <f t="shared" si="57"/>
        <v>OK</v>
      </c>
      <c r="M552" s="8" t="s">
        <v>485</v>
      </c>
      <c r="N552" s="163"/>
      <c r="O552" s="163"/>
      <c r="P552" s="163"/>
      <c r="Q552" s="163"/>
      <c r="R552" s="163"/>
      <c r="S552" s="162"/>
      <c r="T552" s="163"/>
    </row>
    <row r="553" spans="1:20" s="214" customFormat="1" ht="13.5">
      <c r="A553" s="216" t="s">
        <v>1056</v>
      </c>
      <c r="B553" s="163" t="s">
        <v>1057</v>
      </c>
      <c r="C553" s="163" t="s">
        <v>1385</v>
      </c>
      <c r="D553" s="42" t="s">
        <v>1</v>
      </c>
      <c r="E553" s="163"/>
      <c r="F553" s="64" t="str">
        <f t="shared" si="58"/>
        <v>う１８</v>
      </c>
      <c r="G553" s="163" t="str">
        <f t="shared" si="61"/>
        <v>谷岡 勉</v>
      </c>
      <c r="H553" s="42" t="s">
        <v>1009</v>
      </c>
      <c r="I553" s="42" t="s">
        <v>34</v>
      </c>
      <c r="J553" s="175">
        <v>1990</v>
      </c>
      <c r="K553" s="63">
        <f t="shared" si="60"/>
        <v>27</v>
      </c>
      <c r="L553" s="10" t="str">
        <f t="shared" si="57"/>
        <v>OK</v>
      </c>
      <c r="M553" s="76" t="s">
        <v>243</v>
      </c>
      <c r="N553" s="163"/>
      <c r="O553" s="163"/>
      <c r="P553" s="162"/>
      <c r="Q553" s="163"/>
      <c r="R553" s="163"/>
      <c r="S553" s="163"/>
      <c r="T553" s="163"/>
    </row>
    <row r="554" spans="1:20" s="214" customFormat="1" ht="13.5">
      <c r="A554" s="216" t="s">
        <v>1058</v>
      </c>
      <c r="B554" s="163" t="s">
        <v>1059</v>
      </c>
      <c r="C554" s="163" t="s">
        <v>1386</v>
      </c>
      <c r="D554" s="42" t="s">
        <v>1</v>
      </c>
      <c r="E554" s="163"/>
      <c r="F554" s="8" t="str">
        <f t="shared" si="58"/>
        <v>う１９</v>
      </c>
      <c r="G554" s="163" t="str">
        <f t="shared" si="61"/>
        <v>谷野 功</v>
      </c>
      <c r="H554" s="42" t="s">
        <v>1009</v>
      </c>
      <c r="I554" s="42" t="s">
        <v>34</v>
      </c>
      <c r="J554" s="175">
        <v>1964</v>
      </c>
      <c r="K554" s="63">
        <f t="shared" si="60"/>
        <v>53</v>
      </c>
      <c r="L554" s="10" t="str">
        <f t="shared" si="57"/>
        <v>OK</v>
      </c>
      <c r="M554" s="159" t="s">
        <v>162</v>
      </c>
      <c r="N554" s="163"/>
      <c r="O554" s="163"/>
      <c r="P554" s="162"/>
      <c r="Q554" s="163"/>
      <c r="R554" s="163"/>
      <c r="S554" s="163"/>
      <c r="T554" s="163"/>
    </row>
    <row r="555" spans="1:13" s="214" customFormat="1" ht="13.5">
      <c r="A555" s="216" t="s">
        <v>1060</v>
      </c>
      <c r="B555" s="163" t="s">
        <v>1061</v>
      </c>
      <c r="C555" s="163" t="s">
        <v>1387</v>
      </c>
      <c r="D555" s="42" t="s">
        <v>1</v>
      </c>
      <c r="E555" s="163"/>
      <c r="F555" s="64" t="str">
        <f t="shared" si="58"/>
        <v>う２０</v>
      </c>
      <c r="G555" s="163" t="str">
        <f t="shared" si="61"/>
        <v>月森 大</v>
      </c>
      <c r="H555" s="42" t="s">
        <v>1009</v>
      </c>
      <c r="I555" s="42" t="s">
        <v>34</v>
      </c>
      <c r="J555" s="175">
        <v>1980</v>
      </c>
      <c r="K555" s="63">
        <f t="shared" si="60"/>
        <v>37</v>
      </c>
      <c r="L555" s="10" t="str">
        <f t="shared" si="57"/>
        <v>OK</v>
      </c>
      <c r="M555" s="159" t="s">
        <v>162</v>
      </c>
    </row>
    <row r="556" spans="1:13" s="214" customFormat="1" ht="13.5">
      <c r="A556" s="216" t="s">
        <v>1062</v>
      </c>
      <c r="B556" s="217" t="s">
        <v>1063</v>
      </c>
      <c r="C556" s="163" t="s">
        <v>1064</v>
      </c>
      <c r="D556" s="42" t="s">
        <v>1</v>
      </c>
      <c r="E556" s="163"/>
      <c r="F556" s="64" t="str">
        <f t="shared" si="58"/>
        <v>う２１</v>
      </c>
      <c r="G556" s="163" t="s">
        <v>1065</v>
      </c>
      <c r="H556" s="42" t="s">
        <v>1009</v>
      </c>
      <c r="I556" s="77" t="s">
        <v>34</v>
      </c>
      <c r="J556" s="175">
        <v>1967</v>
      </c>
      <c r="K556" s="63">
        <f t="shared" si="60"/>
        <v>50</v>
      </c>
      <c r="L556" s="10" t="str">
        <f t="shared" si="57"/>
        <v>OK</v>
      </c>
      <c r="M556" s="72" t="s">
        <v>319</v>
      </c>
    </row>
    <row r="557" spans="1:13" s="214" customFormat="1" ht="13.5">
      <c r="A557" s="216" t="s">
        <v>1066</v>
      </c>
      <c r="B557" s="217" t="s">
        <v>1067</v>
      </c>
      <c r="C557" s="217" t="s">
        <v>1068</v>
      </c>
      <c r="D557" s="42" t="s">
        <v>1</v>
      </c>
      <c r="E557" s="163"/>
      <c r="F557" s="64" t="str">
        <f t="shared" si="58"/>
        <v>う２２</v>
      </c>
      <c r="G557" s="163" t="str">
        <f t="shared" si="61"/>
        <v>永瀬卓夫</v>
      </c>
      <c r="H557" s="42" t="s">
        <v>1009</v>
      </c>
      <c r="I557" s="74" t="s">
        <v>34</v>
      </c>
      <c r="J557" s="175">
        <v>1950</v>
      </c>
      <c r="K557" s="63">
        <f t="shared" si="60"/>
        <v>67</v>
      </c>
      <c r="L557" s="10" t="str">
        <f t="shared" si="57"/>
        <v>OK</v>
      </c>
      <c r="M557" s="72" t="s">
        <v>237</v>
      </c>
    </row>
    <row r="558" spans="1:20" s="163" customFormat="1" ht="13.5">
      <c r="A558" s="216" t="s">
        <v>1069</v>
      </c>
      <c r="B558" s="163" t="s">
        <v>1070</v>
      </c>
      <c r="C558" s="163" t="s">
        <v>1071</v>
      </c>
      <c r="D558" s="42" t="s">
        <v>1</v>
      </c>
      <c r="F558" s="64" t="str">
        <f t="shared" si="58"/>
        <v>う２３</v>
      </c>
      <c r="G558" s="163" t="str">
        <f t="shared" si="61"/>
        <v>中田富憲</v>
      </c>
      <c r="H558" s="42" t="s">
        <v>1009</v>
      </c>
      <c r="I558" s="42" t="s">
        <v>34</v>
      </c>
      <c r="J558" s="175">
        <v>1961</v>
      </c>
      <c r="K558" s="63">
        <f t="shared" si="60"/>
        <v>56</v>
      </c>
      <c r="L558" s="10" t="str">
        <f t="shared" si="57"/>
        <v>OK</v>
      </c>
      <c r="M558" s="76" t="s">
        <v>243</v>
      </c>
      <c r="N558" s="214"/>
      <c r="O558" s="214"/>
      <c r="P558" s="214"/>
      <c r="Q558" s="214"/>
      <c r="R558" s="214"/>
      <c r="S558" s="214"/>
      <c r="T558" s="214"/>
    </row>
    <row r="559" spans="1:13" s="214" customFormat="1" ht="13.5">
      <c r="A559" s="216" t="s">
        <v>1072</v>
      </c>
      <c r="B559" s="217" t="s">
        <v>1073</v>
      </c>
      <c r="C559" s="217" t="s">
        <v>1074</v>
      </c>
      <c r="D559" s="42" t="s">
        <v>1</v>
      </c>
      <c r="E559" s="163"/>
      <c r="F559" s="8" t="str">
        <f t="shared" si="58"/>
        <v>う２４</v>
      </c>
      <c r="G559" s="163" t="s">
        <v>1075</v>
      </c>
      <c r="H559" s="42" t="s">
        <v>1009</v>
      </c>
      <c r="I559" s="42" t="s">
        <v>34</v>
      </c>
      <c r="J559" s="175">
        <v>1991</v>
      </c>
      <c r="K559" s="63">
        <f t="shared" si="60"/>
        <v>26</v>
      </c>
      <c r="L559" s="10" t="str">
        <f t="shared" si="57"/>
        <v>OK</v>
      </c>
      <c r="M559" s="159" t="s">
        <v>162</v>
      </c>
    </row>
    <row r="560" spans="1:13" s="214" customFormat="1" ht="13.5">
      <c r="A560" s="216" t="s">
        <v>1076</v>
      </c>
      <c r="B560" s="217" t="s">
        <v>1077</v>
      </c>
      <c r="C560" s="163" t="s">
        <v>1078</v>
      </c>
      <c r="D560" s="42" t="s">
        <v>1</v>
      </c>
      <c r="E560" s="163"/>
      <c r="F560" s="64" t="str">
        <f t="shared" si="58"/>
        <v>う２５</v>
      </c>
      <c r="G560" s="163" t="str">
        <f aca="true" t="shared" si="62" ref="G560:G571">B560&amp;C560</f>
        <v>野上亮平</v>
      </c>
      <c r="H560" s="42" t="s">
        <v>1009</v>
      </c>
      <c r="I560" s="163" t="s">
        <v>34</v>
      </c>
      <c r="J560" s="175">
        <v>1986</v>
      </c>
      <c r="K560" s="63">
        <f t="shared" si="60"/>
        <v>31</v>
      </c>
      <c r="L560" s="10" t="str">
        <f t="shared" si="57"/>
        <v>OK</v>
      </c>
      <c r="M560" s="72" t="s">
        <v>76</v>
      </c>
    </row>
    <row r="561" spans="1:13" s="214" customFormat="1" ht="13.5">
      <c r="A561" s="216" t="s">
        <v>1079</v>
      </c>
      <c r="B561" s="217" t="s">
        <v>1080</v>
      </c>
      <c r="C561" s="163" t="s">
        <v>1081</v>
      </c>
      <c r="D561" s="42" t="s">
        <v>1</v>
      </c>
      <c r="E561" s="163"/>
      <c r="F561" s="64" t="str">
        <f t="shared" si="58"/>
        <v>う２６</v>
      </c>
      <c r="G561" s="163" t="str">
        <f t="shared" si="62"/>
        <v>松野航平</v>
      </c>
      <c r="H561" s="42" t="s">
        <v>1009</v>
      </c>
      <c r="I561" s="163" t="s">
        <v>34</v>
      </c>
      <c r="J561" s="175">
        <v>1990</v>
      </c>
      <c r="K561" s="63">
        <f t="shared" si="60"/>
        <v>27</v>
      </c>
      <c r="L561" s="10" t="str">
        <f t="shared" si="57"/>
        <v>OK</v>
      </c>
      <c r="M561" s="72" t="s">
        <v>449</v>
      </c>
    </row>
    <row r="562" spans="1:13" s="214" customFormat="1" ht="13.5">
      <c r="A562" s="216" t="s">
        <v>1082</v>
      </c>
      <c r="B562" s="217" t="s">
        <v>152</v>
      </c>
      <c r="C562" s="217" t="s">
        <v>1083</v>
      </c>
      <c r="D562" s="42" t="s">
        <v>1</v>
      </c>
      <c r="E562" s="163"/>
      <c r="F562" s="64" t="str">
        <f t="shared" si="58"/>
        <v>う２７</v>
      </c>
      <c r="G562" s="163" t="str">
        <f t="shared" si="62"/>
        <v>森健一</v>
      </c>
      <c r="H562" s="42" t="s">
        <v>1009</v>
      </c>
      <c r="I562" s="74" t="s">
        <v>34</v>
      </c>
      <c r="J562" s="175">
        <v>1971</v>
      </c>
      <c r="K562" s="63">
        <f t="shared" si="60"/>
        <v>46</v>
      </c>
      <c r="L562" s="10" t="str">
        <f t="shared" si="57"/>
        <v>OK</v>
      </c>
      <c r="M562" s="76" t="s">
        <v>243</v>
      </c>
    </row>
    <row r="563" spans="1:20" s="214" customFormat="1" ht="14.25">
      <c r="A563" s="216" t="s">
        <v>1084</v>
      </c>
      <c r="B563" s="217" t="s">
        <v>802</v>
      </c>
      <c r="C563" s="217" t="s">
        <v>1085</v>
      </c>
      <c r="D563" s="42" t="s">
        <v>1</v>
      </c>
      <c r="E563" s="216"/>
      <c r="F563" s="64" t="str">
        <f t="shared" si="58"/>
        <v>う２８</v>
      </c>
      <c r="G563" s="163" t="str">
        <f t="shared" si="62"/>
        <v>山田智史</v>
      </c>
      <c r="H563" s="42" t="s">
        <v>1009</v>
      </c>
      <c r="I563" s="42" t="s">
        <v>34</v>
      </c>
      <c r="J563" s="71">
        <v>1969</v>
      </c>
      <c r="K563" s="63">
        <f t="shared" si="60"/>
        <v>48</v>
      </c>
      <c r="L563" s="10" t="str">
        <f t="shared" si="57"/>
        <v>OK</v>
      </c>
      <c r="M563" s="72" t="s">
        <v>63</v>
      </c>
      <c r="N563" s="163"/>
      <c r="O563" s="163"/>
      <c r="P563" s="163"/>
      <c r="Q563" s="163"/>
      <c r="R563" s="163"/>
      <c r="S563" s="163"/>
      <c r="T563" s="163"/>
    </row>
    <row r="564" spans="1:13" s="214" customFormat="1" ht="13.5">
      <c r="A564" s="216" t="s">
        <v>1086</v>
      </c>
      <c r="B564" s="163" t="s">
        <v>802</v>
      </c>
      <c r="C564" s="163" t="s">
        <v>1087</v>
      </c>
      <c r="D564" s="42" t="s">
        <v>1</v>
      </c>
      <c r="E564" s="163"/>
      <c r="F564" s="8" t="str">
        <f t="shared" si="58"/>
        <v>う２９</v>
      </c>
      <c r="G564" s="163" t="str">
        <f t="shared" si="62"/>
        <v>山田和宏</v>
      </c>
      <c r="H564" s="42" t="s">
        <v>1009</v>
      </c>
      <c r="I564" s="42" t="s">
        <v>34</v>
      </c>
      <c r="J564" s="175">
        <v>1962</v>
      </c>
      <c r="K564" s="63">
        <f t="shared" si="60"/>
        <v>55</v>
      </c>
      <c r="L564" s="10" t="str">
        <f t="shared" si="57"/>
        <v>OK</v>
      </c>
      <c r="M564" s="76" t="s">
        <v>243</v>
      </c>
    </row>
    <row r="565" spans="1:13" s="214" customFormat="1" ht="13.5">
      <c r="A565" s="216" t="s">
        <v>1088</v>
      </c>
      <c r="B565" s="163" t="s">
        <v>802</v>
      </c>
      <c r="C565" s="163" t="s">
        <v>778</v>
      </c>
      <c r="D565" s="42" t="s">
        <v>1</v>
      </c>
      <c r="E565" s="163"/>
      <c r="F565" s="8" t="str">
        <f t="shared" si="58"/>
        <v>う３０</v>
      </c>
      <c r="G565" s="163" t="str">
        <f t="shared" si="62"/>
        <v>山田洋平</v>
      </c>
      <c r="H565" s="42" t="s">
        <v>1009</v>
      </c>
      <c r="I565" s="42" t="s">
        <v>34</v>
      </c>
      <c r="J565" s="175">
        <v>1990</v>
      </c>
      <c r="K565" s="63">
        <f t="shared" si="60"/>
        <v>27</v>
      </c>
      <c r="L565" s="10" t="str">
        <f t="shared" si="57"/>
        <v>OK</v>
      </c>
      <c r="M565" s="76" t="s">
        <v>243</v>
      </c>
    </row>
    <row r="566" spans="1:13" s="214" customFormat="1" ht="14.25">
      <c r="A566" s="216" t="s">
        <v>1089</v>
      </c>
      <c r="B566" s="217" t="s">
        <v>164</v>
      </c>
      <c r="C566" s="217" t="s">
        <v>1090</v>
      </c>
      <c r="D566" s="42" t="s">
        <v>1</v>
      </c>
      <c r="E566" s="216"/>
      <c r="F566" s="64" t="str">
        <f t="shared" si="58"/>
        <v>う３１</v>
      </c>
      <c r="G566" s="163" t="str">
        <f t="shared" si="62"/>
        <v>山本昌紀</v>
      </c>
      <c r="H566" s="42" t="s">
        <v>1009</v>
      </c>
      <c r="I566" s="42" t="s">
        <v>34</v>
      </c>
      <c r="J566" s="71">
        <v>1970</v>
      </c>
      <c r="K566" s="63">
        <f t="shared" si="60"/>
        <v>47</v>
      </c>
      <c r="L566" s="10" t="str">
        <f t="shared" si="57"/>
        <v>OK</v>
      </c>
      <c r="M566" s="72" t="s">
        <v>237</v>
      </c>
    </row>
    <row r="567" spans="1:13" s="214" customFormat="1" ht="14.25">
      <c r="A567" s="216" t="s">
        <v>1091</v>
      </c>
      <c r="B567" s="217" t="s">
        <v>164</v>
      </c>
      <c r="C567" s="217" t="s">
        <v>622</v>
      </c>
      <c r="D567" s="42" t="s">
        <v>1</v>
      </c>
      <c r="E567" s="216"/>
      <c r="F567" s="64" t="str">
        <f t="shared" si="58"/>
        <v>う３２</v>
      </c>
      <c r="G567" s="163" t="str">
        <f t="shared" si="62"/>
        <v>山本浩之</v>
      </c>
      <c r="H567" s="42" t="s">
        <v>1009</v>
      </c>
      <c r="I567" s="42" t="s">
        <v>34</v>
      </c>
      <c r="J567" s="71">
        <v>1967</v>
      </c>
      <c r="K567" s="63">
        <f t="shared" si="60"/>
        <v>50</v>
      </c>
      <c r="L567" s="10" t="str">
        <f t="shared" si="57"/>
        <v>OK</v>
      </c>
      <c r="M567" s="72" t="s">
        <v>237</v>
      </c>
    </row>
    <row r="568" spans="1:13" s="214" customFormat="1" ht="13.5">
      <c r="A568" s="216" t="s">
        <v>1092</v>
      </c>
      <c r="B568" s="65" t="s">
        <v>549</v>
      </c>
      <c r="C568" s="65" t="s">
        <v>1093</v>
      </c>
      <c r="D568" s="42" t="s">
        <v>1</v>
      </c>
      <c r="E568" s="216"/>
      <c r="F568" s="64" t="str">
        <f t="shared" si="58"/>
        <v>う３３</v>
      </c>
      <c r="G568" s="163" t="str">
        <f t="shared" si="62"/>
        <v>吉村淳</v>
      </c>
      <c r="H568" s="42" t="s">
        <v>1009</v>
      </c>
      <c r="I568" s="74" t="s">
        <v>34</v>
      </c>
      <c r="J568" s="85">
        <v>1976</v>
      </c>
      <c r="K568" s="63">
        <f t="shared" si="60"/>
        <v>41</v>
      </c>
      <c r="L568" s="10" t="str">
        <f t="shared" si="57"/>
        <v>OK</v>
      </c>
      <c r="M568" s="72" t="s">
        <v>39</v>
      </c>
    </row>
    <row r="569" spans="1:20" s="214" customFormat="1" ht="13.5">
      <c r="A569" s="216" t="s">
        <v>1094</v>
      </c>
      <c r="B569" s="78" t="s">
        <v>1095</v>
      </c>
      <c r="C569" s="78" t="s">
        <v>1096</v>
      </c>
      <c r="D569" s="42" t="s">
        <v>1</v>
      </c>
      <c r="E569" s="187"/>
      <c r="F569" s="8" t="str">
        <f t="shared" si="58"/>
        <v>う３４</v>
      </c>
      <c r="G569" s="8" t="str">
        <f t="shared" si="62"/>
        <v>稙田優也</v>
      </c>
      <c r="H569" s="42" t="s">
        <v>1009</v>
      </c>
      <c r="I569" s="8" t="s">
        <v>34</v>
      </c>
      <c r="J569" s="9">
        <v>1982</v>
      </c>
      <c r="K569" s="63">
        <f t="shared" si="60"/>
        <v>35</v>
      </c>
      <c r="L569" s="10" t="str">
        <f t="shared" si="57"/>
        <v>OK</v>
      </c>
      <c r="M569" s="42" t="s">
        <v>63</v>
      </c>
      <c r="N569" s="163"/>
      <c r="O569" s="163"/>
      <c r="P569" s="163"/>
      <c r="Q569" s="163"/>
      <c r="R569" s="163"/>
      <c r="S569" s="163"/>
      <c r="T569" s="163"/>
    </row>
    <row r="570" spans="1:13" s="214" customFormat="1" ht="14.25">
      <c r="A570" s="216" t="s">
        <v>1097</v>
      </c>
      <c r="B570" s="79" t="s">
        <v>1098</v>
      </c>
      <c r="C570" s="79" t="s">
        <v>534</v>
      </c>
      <c r="D570" s="42" t="s">
        <v>1</v>
      </c>
      <c r="E570" s="216"/>
      <c r="F570" s="64" t="str">
        <f t="shared" si="58"/>
        <v>う３５</v>
      </c>
      <c r="G570" s="163" t="str">
        <f t="shared" si="62"/>
        <v>今井順子</v>
      </c>
      <c r="H570" s="42" t="s">
        <v>1009</v>
      </c>
      <c r="I570" s="40" t="s">
        <v>57</v>
      </c>
      <c r="J570" s="73">
        <v>1958</v>
      </c>
      <c r="K570" s="63">
        <f t="shared" si="60"/>
        <v>59</v>
      </c>
      <c r="L570" s="10" t="str">
        <f t="shared" si="57"/>
        <v>OK</v>
      </c>
      <c r="M570" s="86" t="s">
        <v>162</v>
      </c>
    </row>
    <row r="571" spans="1:13" s="214" customFormat="1" ht="13.5">
      <c r="A571" s="216" t="s">
        <v>1099</v>
      </c>
      <c r="B571" s="80" t="s">
        <v>1100</v>
      </c>
      <c r="C571" s="81" t="s">
        <v>1101</v>
      </c>
      <c r="D571" s="42" t="s">
        <v>1</v>
      </c>
      <c r="E571" s="82"/>
      <c r="F571" s="64" t="str">
        <f t="shared" si="58"/>
        <v>う３６</v>
      </c>
      <c r="G571" s="163" t="str">
        <f t="shared" si="62"/>
        <v>植垣貴美子</v>
      </c>
      <c r="H571" s="42" t="s">
        <v>1009</v>
      </c>
      <c r="I571" s="40" t="s">
        <v>57</v>
      </c>
      <c r="J571" s="87">
        <v>1965</v>
      </c>
      <c r="K571" s="63">
        <f t="shared" si="60"/>
        <v>52</v>
      </c>
      <c r="L571" s="10" t="str">
        <f t="shared" si="57"/>
        <v>OK</v>
      </c>
      <c r="M571" s="76" t="s">
        <v>178</v>
      </c>
    </row>
    <row r="572" spans="1:13" s="214" customFormat="1" ht="13.5">
      <c r="A572" s="216" t="s">
        <v>1102</v>
      </c>
      <c r="B572" s="219" t="s">
        <v>1103</v>
      </c>
      <c r="C572" s="220" t="s">
        <v>1104</v>
      </c>
      <c r="D572" s="42" t="s">
        <v>1</v>
      </c>
      <c r="E572" s="163"/>
      <c r="F572" s="64" t="str">
        <f t="shared" si="58"/>
        <v>う３７</v>
      </c>
      <c r="G572" s="163" t="s">
        <v>1105</v>
      </c>
      <c r="H572" s="42" t="s">
        <v>1009</v>
      </c>
      <c r="I572" s="88" t="s">
        <v>57</v>
      </c>
      <c r="J572" s="175">
        <v>1965</v>
      </c>
      <c r="K572" s="63">
        <f t="shared" si="60"/>
        <v>52</v>
      </c>
      <c r="L572" s="10" t="str">
        <f t="shared" si="57"/>
        <v>OK</v>
      </c>
      <c r="M572" s="72" t="s">
        <v>39</v>
      </c>
    </row>
    <row r="573" spans="1:13" s="214" customFormat="1" ht="13.5">
      <c r="A573" s="216" t="s">
        <v>1106</v>
      </c>
      <c r="B573" s="83" t="s">
        <v>1107</v>
      </c>
      <c r="C573" s="83" t="s">
        <v>1108</v>
      </c>
      <c r="D573" s="42" t="s">
        <v>1</v>
      </c>
      <c r="E573" s="216"/>
      <c r="F573" s="64" t="str">
        <f t="shared" si="58"/>
        <v>う３８</v>
      </c>
      <c r="G573" s="163" t="str">
        <f aca="true" t="shared" si="63" ref="G573:G578">B573&amp;C573</f>
        <v>川崎悦子</v>
      </c>
      <c r="H573" s="42" t="s">
        <v>1009</v>
      </c>
      <c r="I573" s="40" t="s">
        <v>57</v>
      </c>
      <c r="J573" s="85">
        <v>1955</v>
      </c>
      <c r="K573" s="63">
        <f t="shared" si="60"/>
        <v>62</v>
      </c>
      <c r="L573" s="10" t="str">
        <f t="shared" si="57"/>
        <v>OK</v>
      </c>
      <c r="M573" s="72" t="s">
        <v>35</v>
      </c>
    </row>
    <row r="574" spans="1:20" s="163" customFormat="1" ht="14.25">
      <c r="A574" s="216" t="s">
        <v>1109</v>
      </c>
      <c r="B574" s="219" t="s">
        <v>1110</v>
      </c>
      <c r="C574" s="219" t="s">
        <v>1111</v>
      </c>
      <c r="D574" s="42" t="s">
        <v>1</v>
      </c>
      <c r="E574" s="216"/>
      <c r="F574" s="64" t="str">
        <f t="shared" si="58"/>
        <v>う３９</v>
      </c>
      <c r="G574" s="163" t="str">
        <f t="shared" si="63"/>
        <v>古株淳子</v>
      </c>
      <c r="H574" s="42" t="s">
        <v>1009</v>
      </c>
      <c r="I574" s="40" t="s">
        <v>57</v>
      </c>
      <c r="J574" s="71">
        <v>1968</v>
      </c>
      <c r="K574" s="63">
        <f t="shared" si="60"/>
        <v>49</v>
      </c>
      <c r="L574" s="10" t="str">
        <f t="shared" si="57"/>
        <v>OK</v>
      </c>
      <c r="M574" s="72" t="s">
        <v>63</v>
      </c>
      <c r="N574" s="214"/>
      <c r="O574" s="214"/>
      <c r="P574" s="214"/>
      <c r="Q574" s="214"/>
      <c r="R574" s="214"/>
      <c r="S574" s="214"/>
      <c r="T574" s="214"/>
    </row>
    <row r="575" spans="1:20" s="163" customFormat="1" ht="14.25">
      <c r="A575" s="216" t="s">
        <v>1112</v>
      </c>
      <c r="B575" s="219" t="s">
        <v>1113</v>
      </c>
      <c r="C575" s="219" t="s">
        <v>1114</v>
      </c>
      <c r="D575" s="42" t="s">
        <v>1</v>
      </c>
      <c r="E575" s="216"/>
      <c r="F575" s="64" t="str">
        <f t="shared" si="58"/>
        <v>う４０</v>
      </c>
      <c r="G575" s="163" t="str">
        <f t="shared" si="63"/>
        <v>仙波敬子</v>
      </c>
      <c r="H575" s="42" t="s">
        <v>1009</v>
      </c>
      <c r="I575" s="40" t="s">
        <v>57</v>
      </c>
      <c r="J575" s="71">
        <v>1967</v>
      </c>
      <c r="K575" s="63">
        <f t="shared" si="60"/>
        <v>50</v>
      </c>
      <c r="L575" s="10" t="str">
        <f t="shared" si="57"/>
        <v>OK</v>
      </c>
      <c r="M575" s="72" t="s">
        <v>63</v>
      </c>
      <c r="N575" s="214"/>
      <c r="O575" s="214"/>
      <c r="P575" s="214"/>
      <c r="Q575" s="214"/>
      <c r="R575" s="214"/>
      <c r="S575" s="214"/>
      <c r="T575" s="214"/>
    </row>
    <row r="576" spans="1:13" s="214" customFormat="1" ht="13.5">
      <c r="A576" s="216" t="s">
        <v>1115</v>
      </c>
      <c r="B576" s="40" t="s">
        <v>1049</v>
      </c>
      <c r="C576" s="40" t="s">
        <v>1116</v>
      </c>
      <c r="D576" s="42" t="s">
        <v>1</v>
      </c>
      <c r="E576" s="8"/>
      <c r="F576" s="10" t="str">
        <f t="shared" si="58"/>
        <v>う４１</v>
      </c>
      <c r="G576" s="8" t="str">
        <f t="shared" si="63"/>
        <v>竹下光代</v>
      </c>
      <c r="H576" s="42" t="s">
        <v>1009</v>
      </c>
      <c r="I576" s="26" t="s">
        <v>57</v>
      </c>
      <c r="J576" s="9">
        <v>1974</v>
      </c>
      <c r="K576" s="63">
        <f t="shared" si="60"/>
        <v>43</v>
      </c>
      <c r="L576" s="10" t="str">
        <f t="shared" si="57"/>
        <v>OK</v>
      </c>
      <c r="M576" s="13" t="s">
        <v>162</v>
      </c>
    </row>
    <row r="577" spans="1:13" s="214" customFormat="1" ht="13.5">
      <c r="A577" s="216" t="s">
        <v>1117</v>
      </c>
      <c r="B577" s="13" t="s">
        <v>927</v>
      </c>
      <c r="C577" s="13" t="s">
        <v>1118</v>
      </c>
      <c r="D577" s="42" t="s">
        <v>1</v>
      </c>
      <c r="E577" s="8"/>
      <c r="F577" s="10" t="str">
        <f t="shared" si="58"/>
        <v>う４２</v>
      </c>
      <c r="G577" s="8" t="str">
        <f t="shared" si="63"/>
        <v>辻佳子</v>
      </c>
      <c r="H577" s="42" t="s">
        <v>1009</v>
      </c>
      <c r="I577" s="26" t="s">
        <v>57</v>
      </c>
      <c r="J577" s="9">
        <v>1973</v>
      </c>
      <c r="K577" s="63">
        <f t="shared" si="60"/>
        <v>44</v>
      </c>
      <c r="L577" s="10" t="str">
        <f t="shared" si="57"/>
        <v>OK</v>
      </c>
      <c r="M577" s="8" t="s">
        <v>35</v>
      </c>
    </row>
    <row r="578" spans="1:13" s="214" customFormat="1" ht="14.25">
      <c r="A578" s="216" t="s">
        <v>1119</v>
      </c>
      <c r="B578" s="219" t="s">
        <v>1120</v>
      </c>
      <c r="C578" s="219" t="s">
        <v>1121</v>
      </c>
      <c r="D578" s="42" t="s">
        <v>1</v>
      </c>
      <c r="E578" s="216"/>
      <c r="F578" s="64" t="str">
        <f t="shared" si="58"/>
        <v>う４３</v>
      </c>
      <c r="G578" s="8" t="str">
        <f t="shared" si="63"/>
        <v>西崎友香</v>
      </c>
      <c r="H578" s="42" t="s">
        <v>1009</v>
      </c>
      <c r="I578" s="40" t="s">
        <v>57</v>
      </c>
      <c r="J578" s="71">
        <v>1980</v>
      </c>
      <c r="K578" s="63">
        <f t="shared" si="60"/>
        <v>37</v>
      </c>
      <c r="L578" s="10" t="str">
        <f t="shared" si="57"/>
        <v>OK</v>
      </c>
      <c r="M578" s="72" t="s">
        <v>35</v>
      </c>
    </row>
    <row r="579" spans="1:13" s="214" customFormat="1" ht="13.5">
      <c r="A579" s="216" t="s">
        <v>1122</v>
      </c>
      <c r="B579" s="219" t="s">
        <v>1123</v>
      </c>
      <c r="C579" s="220" t="s">
        <v>56</v>
      </c>
      <c r="D579" s="42" t="s">
        <v>1</v>
      </c>
      <c r="E579" s="163"/>
      <c r="F579" s="64" t="str">
        <f t="shared" si="58"/>
        <v>う４４</v>
      </c>
      <c r="G579" s="163" t="s">
        <v>1124</v>
      </c>
      <c r="H579" s="42" t="s">
        <v>1009</v>
      </c>
      <c r="I579" s="88" t="s">
        <v>57</v>
      </c>
      <c r="J579" s="175">
        <v>1969</v>
      </c>
      <c r="K579" s="63">
        <f t="shared" si="60"/>
        <v>48</v>
      </c>
      <c r="L579" s="10" t="str">
        <f t="shared" si="57"/>
        <v>OK</v>
      </c>
      <c r="M579" s="72" t="s">
        <v>243</v>
      </c>
    </row>
    <row r="580" spans="1:13" s="214" customFormat="1" ht="14.25">
      <c r="A580" s="216" t="s">
        <v>1125</v>
      </c>
      <c r="B580" s="219" t="s">
        <v>1126</v>
      </c>
      <c r="C580" s="219" t="s">
        <v>1127</v>
      </c>
      <c r="D580" s="42" t="s">
        <v>1</v>
      </c>
      <c r="E580" s="216"/>
      <c r="F580" s="64" t="str">
        <f t="shared" si="58"/>
        <v>う４５</v>
      </c>
      <c r="G580" s="163" t="str">
        <f>B580&amp;C580</f>
        <v>村井典子</v>
      </c>
      <c r="H580" s="42" t="s">
        <v>1009</v>
      </c>
      <c r="I580" s="40" t="s">
        <v>57</v>
      </c>
      <c r="J580" s="73">
        <v>1968</v>
      </c>
      <c r="K580" s="63">
        <f t="shared" si="60"/>
        <v>49</v>
      </c>
      <c r="L580" s="10" t="str">
        <f t="shared" si="57"/>
        <v>OK</v>
      </c>
      <c r="M580" s="72" t="s">
        <v>63</v>
      </c>
    </row>
    <row r="581" spans="1:13" s="214" customFormat="1" ht="14.25">
      <c r="A581" s="216" t="s">
        <v>1128</v>
      </c>
      <c r="B581" s="219" t="s">
        <v>1129</v>
      </c>
      <c r="C581" s="219" t="s">
        <v>1130</v>
      </c>
      <c r="D581" s="42" t="s">
        <v>1</v>
      </c>
      <c r="E581" s="216"/>
      <c r="F581" s="64" t="str">
        <f t="shared" si="58"/>
        <v>う４６</v>
      </c>
      <c r="G581" s="163" t="str">
        <f>B581&amp;C581</f>
        <v>矢野由美子</v>
      </c>
      <c r="H581" s="42" t="s">
        <v>1009</v>
      </c>
      <c r="I581" s="40" t="s">
        <v>57</v>
      </c>
      <c r="J581" s="73">
        <v>1963</v>
      </c>
      <c r="K581" s="63">
        <f t="shared" si="60"/>
        <v>54</v>
      </c>
      <c r="L581" s="10" t="str">
        <f t="shared" si="57"/>
        <v>OK</v>
      </c>
      <c r="M581" s="72" t="s">
        <v>35</v>
      </c>
    </row>
    <row r="582" spans="1:13" s="214" customFormat="1" ht="13.5">
      <c r="A582" s="216" t="s">
        <v>1131</v>
      </c>
      <c r="B582" s="219" t="s">
        <v>802</v>
      </c>
      <c r="C582" s="219" t="s">
        <v>1132</v>
      </c>
      <c r="D582" s="42" t="s">
        <v>1</v>
      </c>
      <c r="E582" s="163"/>
      <c r="F582" s="64" t="str">
        <f t="shared" si="58"/>
        <v>う４７</v>
      </c>
      <c r="G582" s="163" t="s">
        <v>1133</v>
      </c>
      <c r="H582" s="42" t="s">
        <v>1009</v>
      </c>
      <c r="I582" s="40" t="s">
        <v>57</v>
      </c>
      <c r="J582" s="175">
        <v>1966</v>
      </c>
      <c r="K582" s="63">
        <f t="shared" si="60"/>
        <v>51</v>
      </c>
      <c r="L582" s="10" t="str">
        <f t="shared" si="57"/>
        <v>OK</v>
      </c>
      <c r="M582" s="76" t="s">
        <v>243</v>
      </c>
    </row>
    <row r="583" spans="1:13" s="214" customFormat="1" ht="13.5">
      <c r="A583" s="216" t="s">
        <v>1134</v>
      </c>
      <c r="B583" s="159" t="s">
        <v>1135</v>
      </c>
      <c r="C583" s="159" t="s">
        <v>1136</v>
      </c>
      <c r="D583" s="42" t="s">
        <v>1</v>
      </c>
      <c r="E583" s="163"/>
      <c r="F583" s="64" t="str">
        <f t="shared" si="58"/>
        <v>う４８</v>
      </c>
      <c r="G583" s="163" t="str">
        <f>B583&amp;C583</f>
        <v>山脇慶子</v>
      </c>
      <c r="H583" s="42" t="s">
        <v>1009</v>
      </c>
      <c r="I583" s="88" t="s">
        <v>57</v>
      </c>
      <c r="J583" s="175">
        <v>1986</v>
      </c>
      <c r="K583" s="63">
        <f t="shared" si="60"/>
        <v>31</v>
      </c>
      <c r="L583" s="10" t="str">
        <f t="shared" si="57"/>
        <v>OK</v>
      </c>
      <c r="M583" s="72" t="s">
        <v>69</v>
      </c>
    </row>
    <row r="584" spans="1:13" s="154" customFormat="1" ht="13.5">
      <c r="A584" s="216" t="s">
        <v>1388</v>
      </c>
      <c r="B584" s="154" t="s">
        <v>1389</v>
      </c>
      <c r="C584" s="154" t="s">
        <v>1390</v>
      </c>
      <c r="D584" s="210" t="s">
        <v>1</v>
      </c>
      <c r="E584" s="154" t="s">
        <v>1391</v>
      </c>
      <c r="F584" s="64" t="str">
        <f t="shared" si="58"/>
        <v>う４９</v>
      </c>
      <c r="G584" s="1" t="str">
        <f aca="true" t="shared" si="64" ref="G584:G590">B584&amp;C584</f>
        <v>竹下恭平</v>
      </c>
      <c r="H584" s="210" t="s">
        <v>1392</v>
      </c>
      <c r="I584" s="210" t="s">
        <v>1393</v>
      </c>
      <c r="J584" s="189">
        <v>2008</v>
      </c>
      <c r="K584" s="63">
        <f t="shared" si="60"/>
        <v>9</v>
      </c>
      <c r="L584" s="10" t="str">
        <f t="shared" si="57"/>
        <v>OK</v>
      </c>
      <c r="M584" s="221" t="s">
        <v>1171</v>
      </c>
    </row>
    <row r="585" spans="1:13" s="154" customFormat="1" ht="13.5">
      <c r="A585" s="216" t="s">
        <v>1394</v>
      </c>
      <c r="B585" s="154" t="s">
        <v>1395</v>
      </c>
      <c r="C585" s="154" t="s">
        <v>1396</v>
      </c>
      <c r="D585" s="210" t="s">
        <v>1</v>
      </c>
      <c r="F585" s="64" t="str">
        <f t="shared" si="58"/>
        <v>う５０</v>
      </c>
      <c r="G585" s="1" t="str">
        <f t="shared" si="64"/>
        <v>田中伸一</v>
      </c>
      <c r="H585" s="210" t="s">
        <v>1392</v>
      </c>
      <c r="I585" s="210" t="s">
        <v>1393</v>
      </c>
      <c r="J585" s="189">
        <v>1964</v>
      </c>
      <c r="K585" s="63">
        <f t="shared" si="60"/>
        <v>53</v>
      </c>
      <c r="L585" s="10" t="str">
        <f t="shared" si="57"/>
        <v>OK</v>
      </c>
      <c r="M585" s="154" t="s">
        <v>69</v>
      </c>
    </row>
    <row r="586" spans="1:13" s="154" customFormat="1" ht="13.5">
      <c r="A586" s="216" t="s">
        <v>1397</v>
      </c>
      <c r="B586" s="154" t="s">
        <v>1398</v>
      </c>
      <c r="C586" s="154" t="s">
        <v>1399</v>
      </c>
      <c r="D586" s="210" t="s">
        <v>1</v>
      </c>
      <c r="F586" s="64" t="str">
        <f t="shared" si="58"/>
        <v>う５１</v>
      </c>
      <c r="G586" s="1" t="str">
        <f t="shared" si="64"/>
        <v>深田健太郎</v>
      </c>
      <c r="H586" s="210" t="s">
        <v>1392</v>
      </c>
      <c r="I586" s="210" t="s">
        <v>1393</v>
      </c>
      <c r="J586" s="189">
        <v>1997</v>
      </c>
      <c r="K586" s="63">
        <f t="shared" si="60"/>
        <v>20</v>
      </c>
      <c r="L586" s="10" t="e">
        <f>#N/A</f>
        <v>#N/A</v>
      </c>
      <c r="M586" s="72" t="s">
        <v>1257</v>
      </c>
    </row>
    <row r="587" spans="1:13" s="154" customFormat="1" ht="13.5">
      <c r="A587" s="216" t="s">
        <v>1400</v>
      </c>
      <c r="B587" s="154" t="s">
        <v>1401</v>
      </c>
      <c r="C587" s="154" t="s">
        <v>1402</v>
      </c>
      <c r="D587" s="210" t="s">
        <v>1403</v>
      </c>
      <c r="F587" s="64" t="str">
        <f t="shared" si="58"/>
        <v>う５２</v>
      </c>
      <c r="G587" s="154" t="str">
        <f t="shared" si="64"/>
        <v>石岡良典</v>
      </c>
      <c r="H587" s="210" t="s">
        <v>1392</v>
      </c>
      <c r="I587" s="210" t="s">
        <v>1393</v>
      </c>
      <c r="J587" s="189">
        <v>1978</v>
      </c>
      <c r="K587" s="63">
        <f t="shared" si="60"/>
        <v>39</v>
      </c>
      <c r="L587" s="10" t="e">
        <f>#N/A</f>
        <v>#N/A</v>
      </c>
      <c r="M587" s="154" t="s">
        <v>63</v>
      </c>
    </row>
    <row r="588" spans="1:13" s="154" customFormat="1" ht="13.5">
      <c r="A588" s="216" t="s">
        <v>1404</v>
      </c>
      <c r="B588" s="154" t="s">
        <v>1405</v>
      </c>
      <c r="C588" s="154" t="s">
        <v>1406</v>
      </c>
      <c r="D588" s="210" t="s">
        <v>1</v>
      </c>
      <c r="F588" s="64" t="str">
        <f t="shared" si="58"/>
        <v>う５３</v>
      </c>
      <c r="G588" s="1" t="str">
        <f t="shared" si="64"/>
        <v>北野智尋</v>
      </c>
      <c r="H588" s="210" t="s">
        <v>1392</v>
      </c>
      <c r="I588" s="210" t="s">
        <v>1393</v>
      </c>
      <c r="J588" s="189">
        <v>1973</v>
      </c>
      <c r="K588" s="63">
        <f t="shared" si="60"/>
        <v>44</v>
      </c>
      <c r="L588" s="10" t="e">
        <f>#N/A</f>
        <v>#N/A</v>
      </c>
      <c r="M588" s="154" t="s">
        <v>1185</v>
      </c>
    </row>
    <row r="589" spans="1:13" s="154" customFormat="1" ht="13.5">
      <c r="A589" s="216" t="s">
        <v>1407</v>
      </c>
      <c r="B589" s="154" t="s">
        <v>1408</v>
      </c>
      <c r="C589" s="154" t="s">
        <v>1409</v>
      </c>
      <c r="D589" s="210" t="s">
        <v>1</v>
      </c>
      <c r="F589" s="64" t="str">
        <f t="shared" si="58"/>
        <v>う５４</v>
      </c>
      <c r="G589" s="154" t="str">
        <f t="shared" si="64"/>
        <v>本田建一</v>
      </c>
      <c r="H589" s="210" t="s">
        <v>1392</v>
      </c>
      <c r="I589" s="210" t="s">
        <v>1393</v>
      </c>
      <c r="J589" s="189">
        <v>1983</v>
      </c>
      <c r="K589" s="63">
        <f t="shared" si="60"/>
        <v>34</v>
      </c>
      <c r="L589" s="10" t="e">
        <f>#N/A</f>
        <v>#N/A</v>
      </c>
      <c r="M589" s="154" t="s">
        <v>1410</v>
      </c>
    </row>
    <row r="590" spans="1:13" s="154" customFormat="1" ht="13.5">
      <c r="A590" s="216" t="s">
        <v>1411</v>
      </c>
      <c r="B590" s="154" t="s">
        <v>1412</v>
      </c>
      <c r="C590" s="154" t="s">
        <v>1413</v>
      </c>
      <c r="D590" s="210" t="s">
        <v>1</v>
      </c>
      <c r="F590" s="64" t="str">
        <f t="shared" si="58"/>
        <v>う５５</v>
      </c>
      <c r="G590" s="1" t="str">
        <f t="shared" si="64"/>
        <v>木森厚志</v>
      </c>
      <c r="H590" s="210" t="s">
        <v>1392</v>
      </c>
      <c r="I590" s="210" t="s">
        <v>1414</v>
      </c>
      <c r="J590" s="189">
        <v>1961</v>
      </c>
      <c r="K590" s="63">
        <f t="shared" si="60"/>
        <v>56</v>
      </c>
      <c r="L590" s="10" t="e">
        <f>#N/A</f>
        <v>#N/A</v>
      </c>
      <c r="M590" s="154" t="s">
        <v>1185</v>
      </c>
    </row>
    <row r="594" spans="7:8" ht="13.5">
      <c r="G594" s="647" t="s">
        <v>26</v>
      </c>
      <c r="H594" s="647"/>
    </row>
    <row r="595" spans="1:13" s="163" customFormat="1" ht="18.75" customHeight="1">
      <c r="A595" s="647" t="s">
        <v>1137</v>
      </c>
      <c r="B595" s="647"/>
      <c r="C595" s="639">
        <f>RIGHT(A590,2)+RIGHT(A529,2)+RIGHT(A394,2)+RIGHT(A338,2)+RIGHT(A190,2)+RIGHT(A22,2)+RIGHT(A446,2)+RIGHT(A151,2)+RIGHT(A275,2)+RIGHT(A60,2)+RIGHT(A463,2)</f>
        <v>453</v>
      </c>
      <c r="D595" s="639"/>
      <c r="E595" s="639"/>
      <c r="F595" s="10"/>
      <c r="G595" s="640">
        <f>$G$32+$H$215+$G$285+$G$344+$G$408+$G$535+$G$78+$G$481+F159+$H$2+I450</f>
        <v>91</v>
      </c>
      <c r="H595" s="640"/>
      <c r="I595" s="1"/>
      <c r="J595" s="6"/>
      <c r="K595" s="6"/>
      <c r="L595" s="10"/>
      <c r="M595" s="1"/>
    </row>
    <row r="596" spans="1:13" s="163" customFormat="1" ht="18.75" customHeight="1">
      <c r="A596" s="22"/>
      <c r="B596" s="22"/>
      <c r="C596" s="639"/>
      <c r="D596" s="639"/>
      <c r="E596" s="639"/>
      <c r="F596" s="10"/>
      <c r="G596" s="640"/>
      <c r="H596" s="640"/>
      <c r="I596" s="1"/>
      <c r="J596" s="6"/>
      <c r="K596" s="6"/>
      <c r="L596" s="1"/>
      <c r="M596" s="1"/>
    </row>
    <row r="597" spans="1:13" s="163" customFormat="1" ht="18.75" customHeight="1">
      <c r="A597" s="22"/>
      <c r="B597" s="1"/>
      <c r="C597" s="1"/>
      <c r="D597" s="1"/>
      <c r="E597" s="1"/>
      <c r="F597" s="1"/>
      <c r="G597" s="4"/>
      <c r="H597" s="4"/>
      <c r="I597" s="1"/>
      <c r="J597" s="6"/>
      <c r="K597" s="6"/>
      <c r="L597" s="1"/>
      <c r="M597" s="1"/>
    </row>
    <row r="598" spans="1:13" s="163" customFormat="1" ht="18.75" customHeight="1">
      <c r="A598" s="1"/>
      <c r="B598" s="1"/>
      <c r="C598" s="1"/>
      <c r="D598" s="643"/>
      <c r="E598" s="1"/>
      <c r="F598" s="1"/>
      <c r="G598" s="644" t="s">
        <v>1138</v>
      </c>
      <c r="H598" s="644"/>
      <c r="I598" s="1"/>
      <c r="J598" s="6"/>
      <c r="K598" s="6"/>
      <c r="L598" s="1"/>
      <c r="M598" s="1"/>
    </row>
    <row r="599" spans="1:13" s="163" customFormat="1" ht="13.5">
      <c r="A599" s="1"/>
      <c r="B599" s="1"/>
      <c r="C599" s="643"/>
      <c r="D599" s="627"/>
      <c r="E599" s="1"/>
      <c r="F599" s="1"/>
      <c r="G599" s="644"/>
      <c r="H599" s="644"/>
      <c r="I599" s="1"/>
      <c r="J599" s="6"/>
      <c r="K599" s="6"/>
      <c r="L599" s="1"/>
      <c r="M599" s="1"/>
    </row>
    <row r="600" spans="1:13" s="163" customFormat="1" ht="13.5">
      <c r="A600" s="1"/>
      <c r="B600" s="1"/>
      <c r="C600" s="639"/>
      <c r="D600" s="1"/>
      <c r="E600" s="1"/>
      <c r="F600" s="1"/>
      <c r="G600" s="645">
        <f>$G$595/$C$595</f>
        <v>0.20088300220750552</v>
      </c>
      <c r="H600" s="645"/>
      <c r="I600" s="1"/>
      <c r="J600" s="6"/>
      <c r="K600" s="6"/>
      <c r="L600" s="1"/>
      <c r="M600" s="1"/>
    </row>
    <row r="601" spans="1:13" s="163" customFormat="1" ht="13.5">
      <c r="A601" s="1"/>
      <c r="B601" s="1"/>
      <c r="C601" s="1"/>
      <c r="D601" s="1"/>
      <c r="E601" s="1"/>
      <c r="F601" s="1"/>
      <c r="G601" s="645"/>
      <c r="H601" s="645"/>
      <c r="I601" s="1"/>
      <c r="J601" s="6"/>
      <c r="K601" s="6"/>
      <c r="L601" s="1"/>
      <c r="M601" s="1"/>
    </row>
    <row r="602" spans="1:13" s="163" customFormat="1" ht="13.5">
      <c r="A602" s="1"/>
      <c r="B602" s="1"/>
      <c r="C602" s="84"/>
      <c r="D602" s="1"/>
      <c r="E602" s="1"/>
      <c r="F602" s="1"/>
      <c r="G602" s="1"/>
      <c r="H602" s="1"/>
      <c r="I602" s="1"/>
      <c r="J602" s="6"/>
      <c r="K602" s="6"/>
      <c r="L602" s="1"/>
      <c r="M602" s="1"/>
    </row>
    <row r="603" spans="1:13" s="163" customFormat="1" ht="13.5">
      <c r="A603" s="1"/>
      <c r="B603" s="1"/>
      <c r="C603" s="1"/>
      <c r="D603" s="1"/>
      <c r="E603" s="1"/>
      <c r="F603" s="1"/>
      <c r="G603" s="1"/>
      <c r="H603" s="1"/>
      <c r="I603" s="1"/>
      <c r="J603" s="6"/>
      <c r="K603" s="6"/>
      <c r="L603" s="1"/>
      <c r="M603" s="1"/>
    </row>
    <row r="604" spans="1:13" s="163" customFormat="1" ht="13.5">
      <c r="A604" s="1"/>
      <c r="B604" s="1"/>
      <c r="C604" s="1"/>
      <c r="D604" s="1"/>
      <c r="E604" s="1"/>
      <c r="F604" s="1"/>
      <c r="G604" s="1"/>
      <c r="H604" s="1"/>
      <c r="I604" s="1"/>
      <c r="J604" s="6"/>
      <c r="K604" s="6"/>
      <c r="L604" s="1"/>
      <c r="M604" s="1"/>
    </row>
  </sheetData>
  <sheetProtection password="CC53" sheet="1"/>
  <mergeCells count="51">
    <mergeCell ref="B342:C343"/>
    <mergeCell ref="B535:C535"/>
    <mergeCell ref="H535:J535"/>
    <mergeCell ref="G594:H594"/>
    <mergeCell ref="A595:B595"/>
    <mergeCell ref="I215:K215"/>
    <mergeCell ref="L450:M450"/>
    <mergeCell ref="B452:C452"/>
    <mergeCell ref="B480:B481"/>
    <mergeCell ref="C480:F481"/>
    <mergeCell ref="H480:J480"/>
    <mergeCell ref="D598:D599"/>
    <mergeCell ref="G598:H599"/>
    <mergeCell ref="C599:C600"/>
    <mergeCell ref="G600:H601"/>
    <mergeCell ref="B532:C533"/>
    <mergeCell ref="H284:J284"/>
    <mergeCell ref="B285:C285"/>
    <mergeCell ref="H285:J285"/>
    <mergeCell ref="B340:D341"/>
    <mergeCell ref="D532:G533"/>
    <mergeCell ref="D156:G157"/>
    <mergeCell ref="C595:E596"/>
    <mergeCell ref="G595:H596"/>
    <mergeCell ref="B449:D450"/>
    <mergeCell ref="E449:H450"/>
    <mergeCell ref="I450:J450"/>
    <mergeCell ref="G159:I159"/>
    <mergeCell ref="B214:C215"/>
    <mergeCell ref="D214:G215"/>
    <mergeCell ref="I214:K214"/>
    <mergeCell ref="B29:C30"/>
    <mergeCell ref="H481:J481"/>
    <mergeCell ref="B217:C217"/>
    <mergeCell ref="B282:C283"/>
    <mergeCell ref="D282:G283"/>
    <mergeCell ref="H282:I283"/>
    <mergeCell ref="B32:C32"/>
    <mergeCell ref="C75:D76"/>
    <mergeCell ref="E75:I76"/>
    <mergeCell ref="B156:C157"/>
    <mergeCell ref="D29:H30"/>
    <mergeCell ref="G158:I158"/>
    <mergeCell ref="D405:G405"/>
    <mergeCell ref="B407:D408"/>
    <mergeCell ref="B1:C2"/>
    <mergeCell ref="D1:G2"/>
    <mergeCell ref="H408:I408"/>
    <mergeCell ref="I1:K1"/>
    <mergeCell ref="I2:K2"/>
    <mergeCell ref="B4:C4"/>
  </mergeCells>
  <hyperlinks>
    <hyperlink ref="E449" r:id="rId1" display="miyazakid@sekisuijsuhi.co.jp"/>
  </hyperlinks>
  <printOptions/>
  <pageMargins left="0.75" right="0.75" top="1" bottom="1" header="0.51" footer="0.51"/>
  <pageSetup horizontalDpi="1200" verticalDpi="12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0:J102"/>
  <sheetViews>
    <sheetView tabSelected="1" zoomScalePageLayoutView="0" workbookViewId="0" topLeftCell="A1">
      <selection activeCell="G104" sqref="G104"/>
    </sheetView>
  </sheetViews>
  <sheetFormatPr defaultColWidth="9.00390625" defaultRowHeight="13.5"/>
  <sheetData>
    <row r="30" spans="1:9" ht="13.5">
      <c r="A30" s="650" t="s">
        <v>1611</v>
      </c>
      <c r="B30" s="650"/>
      <c r="C30" s="650"/>
      <c r="D30" s="650"/>
      <c r="E30" s="650"/>
      <c r="F30" s="650"/>
      <c r="G30" s="650"/>
      <c r="H30" s="650"/>
      <c r="I30" s="650"/>
    </row>
    <row r="31" spans="1:9" ht="13.5">
      <c r="A31" s="650"/>
      <c r="B31" s="650"/>
      <c r="C31" s="650"/>
      <c r="D31" s="650"/>
      <c r="E31" s="650"/>
      <c r="F31" s="650"/>
      <c r="G31" s="650"/>
      <c r="H31" s="650"/>
      <c r="I31" s="650"/>
    </row>
    <row r="47" spans="1:10" ht="13.5">
      <c r="A47" s="650" t="s">
        <v>1612</v>
      </c>
      <c r="B47" s="650"/>
      <c r="C47" s="650"/>
      <c r="D47" s="650"/>
      <c r="E47" s="650"/>
      <c r="F47" s="650"/>
      <c r="G47" s="650"/>
      <c r="H47" s="650"/>
      <c r="I47" s="650"/>
      <c r="J47" s="650"/>
    </row>
    <row r="48" spans="1:10" ht="13.5">
      <c r="A48" s="650"/>
      <c r="B48" s="650"/>
      <c r="C48" s="650"/>
      <c r="D48" s="650"/>
      <c r="E48" s="650"/>
      <c r="F48" s="650"/>
      <c r="G48" s="650"/>
      <c r="H48" s="650"/>
      <c r="I48" s="650"/>
      <c r="J48" s="650"/>
    </row>
    <row r="65" spans="1:10" ht="13.5">
      <c r="A65" s="650" t="s">
        <v>1613</v>
      </c>
      <c r="B65" s="650"/>
      <c r="C65" s="650"/>
      <c r="D65" s="650"/>
      <c r="E65" s="650"/>
      <c r="F65" s="650"/>
      <c r="G65" s="650"/>
      <c r="H65" s="650"/>
      <c r="I65" s="650"/>
      <c r="J65" s="650"/>
    </row>
    <row r="66" spans="1:10" ht="13.5">
      <c r="A66" s="650"/>
      <c r="B66" s="650"/>
      <c r="C66" s="650"/>
      <c r="D66" s="650"/>
      <c r="E66" s="650"/>
      <c r="F66" s="650"/>
      <c r="G66" s="650"/>
      <c r="H66" s="650"/>
      <c r="I66" s="650"/>
      <c r="J66" s="650"/>
    </row>
    <row r="83" spans="1:10" ht="13.5">
      <c r="A83" s="651" t="s">
        <v>1614</v>
      </c>
      <c r="B83" s="651"/>
      <c r="C83" s="651"/>
      <c r="D83" s="651"/>
      <c r="E83" s="651"/>
      <c r="F83" s="651"/>
      <c r="G83" s="651"/>
      <c r="H83" s="651"/>
      <c r="I83" s="651"/>
      <c r="J83" s="651"/>
    </row>
    <row r="84" spans="1:10" ht="13.5">
      <c r="A84" s="651"/>
      <c r="B84" s="651"/>
      <c r="C84" s="651"/>
      <c r="D84" s="651"/>
      <c r="E84" s="651"/>
      <c r="F84" s="651"/>
      <c r="G84" s="651"/>
      <c r="H84" s="651"/>
      <c r="I84" s="651"/>
      <c r="J84" s="651"/>
    </row>
    <row r="101" spans="1:10" ht="13.5">
      <c r="A101" s="652" t="s">
        <v>1615</v>
      </c>
      <c r="B101" s="652"/>
      <c r="C101" s="652"/>
      <c r="D101" s="652"/>
      <c r="E101" s="652"/>
      <c r="F101" s="652"/>
      <c r="G101" s="652"/>
      <c r="H101" s="652"/>
      <c r="I101" s="652"/>
      <c r="J101" s="652"/>
    </row>
    <row r="102" spans="1:10" ht="13.5">
      <c r="A102" s="652"/>
      <c r="B102" s="652"/>
      <c r="C102" s="652"/>
      <c r="D102" s="652"/>
      <c r="E102" s="652"/>
      <c r="F102" s="652"/>
      <c r="G102" s="652"/>
      <c r="H102" s="652"/>
      <c r="I102" s="652"/>
      <c r="J102" s="652"/>
    </row>
  </sheetData>
  <sheetProtection/>
  <mergeCells count="5">
    <mergeCell ref="A30:I31"/>
    <mergeCell ref="A47:J48"/>
    <mergeCell ref="A65:J66"/>
    <mergeCell ref="A83:J84"/>
    <mergeCell ref="A101:J10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2017-10-21T02:20:51Z</cp:lastPrinted>
  <dcterms:created xsi:type="dcterms:W3CDTF">2011-05-12T22:51:52Z</dcterms:created>
  <dcterms:modified xsi:type="dcterms:W3CDTF">2017-12-10T09:15:40Z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1041-10.2.0.5820</vt:lpwstr>
  </property>
</Properties>
</file>